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245"/>
  </bookViews>
  <sheets>
    <sheet name="PAA 2023" sheetId="1" r:id="rId1"/>
    <sheet name="PPTO GASTOS 2023" sheetId="2" r:id="rId2"/>
    <sheet name="PPTO INGRESOS 2023" sheetId="3" r:id="rId3"/>
  </sheets>
  <externalReferences>
    <externalReference r:id="rId4"/>
    <externalReference r:id="rId5"/>
  </externalReferences>
  <calcPr calcId="144525"/>
</workbook>
</file>

<file path=xl/comments1.xml><?xml version="1.0" encoding="utf-8"?>
<comments xmlns="http://schemas.openxmlformats.org/spreadsheetml/2006/main">
  <authors>
    <author>Amalia Rosero</author>
    <author>Sthefanny Palacios España</author>
    <author>ESE EL CHARCO</author>
  </authors>
  <commentList>
    <comment ref="F189" authorId="0">
      <text>
        <r>
          <rPr>
            <b/>
            <sz val="9"/>
            <rFont val="Tahoma"/>
            <charset val="134"/>
          </rPr>
          <t>Amalia Rosero:</t>
        </r>
        <r>
          <rPr>
            <sz val="9"/>
            <rFont val="Tahoma"/>
            <charset val="134"/>
          </rPr>
          <t xml:space="preserve">
se consulta con el ingeniero Jhon Jairo - Nov. 24 de 2022</t>
        </r>
      </text>
    </comment>
    <comment ref="E196" authorId="1">
      <text>
        <r>
          <rPr>
            <b/>
            <sz val="9"/>
            <rFont val="Tahoma"/>
            <charset val="134"/>
          </rPr>
          <t>SE DEBE AJUSTAR DE ACUERDO AL PRESUPUESTO FINAL</t>
        </r>
      </text>
    </comment>
    <comment ref="G196" authorId="1">
      <text>
        <r>
          <rPr>
            <b/>
            <sz val="9"/>
            <rFont val="Tahoma"/>
            <charset val="134"/>
          </rPr>
          <t>SE DEBE AJUSTAR DE ACUERDO AL PRESUPUESTO FINAL</t>
        </r>
      </text>
    </comment>
    <comment ref="H196" authorId="1">
      <text>
        <r>
          <rPr>
            <b/>
            <sz val="9"/>
            <rFont val="Tahoma"/>
            <charset val="134"/>
          </rPr>
          <t>SE DEBE AJUSTAR DE ACUERDO AL PRESUPUESTO FINAL</t>
        </r>
      </text>
    </comment>
    <comment ref="D310" authorId="2">
      <text>
        <r>
          <rPr>
            <b/>
            <sz val="9"/>
            <rFont val="Tahoma"/>
            <charset val="134"/>
          </rPr>
          <t>ESE EL CHARCO:</t>
        </r>
        <r>
          <rPr>
            <sz val="9"/>
            <rFont val="Tahoma"/>
            <charset val="134"/>
          </rPr>
          <t xml:space="preserve">
se aproxima
</t>
        </r>
      </text>
    </comment>
    <comment ref="F330" authorId="0">
      <text>
        <r>
          <rPr>
            <b/>
            <sz val="9"/>
            <rFont val="Tahoma"/>
            <charset val="134"/>
          </rPr>
          <t>Amalia Rosero:</t>
        </r>
        <r>
          <rPr>
            <sz val="9"/>
            <rFont val="Tahoma"/>
            <charset val="134"/>
          </rPr>
          <t xml:space="preserve">
se consulta con el ingeniero Jhon Jairo - Nov. 24 de 2022
</t>
        </r>
      </text>
    </comment>
    <comment ref="F331" authorId="0">
      <text>
        <r>
          <rPr>
            <b/>
            <sz val="9"/>
            <rFont val="Tahoma"/>
            <charset val="134"/>
          </rPr>
          <t>Amalia Rosero:</t>
        </r>
        <r>
          <rPr>
            <sz val="9"/>
            <rFont val="Tahoma"/>
            <charset val="134"/>
          </rPr>
          <t xml:space="preserve">
se consulta con el ingeniero Jhon Jairo - Nov. 24 de 2022
</t>
        </r>
      </text>
    </comment>
    <comment ref="F332" authorId="0">
      <text>
        <r>
          <rPr>
            <b/>
            <sz val="9"/>
            <rFont val="Tahoma"/>
            <charset val="134"/>
          </rPr>
          <t>Amalia Rosero:</t>
        </r>
        <r>
          <rPr>
            <sz val="9"/>
            <rFont val="Tahoma"/>
            <charset val="134"/>
          </rPr>
          <t xml:space="preserve">
se consulta con el ingeniero Jhon Jairo - Nov. 24 de 2022
</t>
        </r>
      </text>
    </comment>
    <comment ref="E581" authorId="1">
      <text>
        <r>
          <rPr>
            <b/>
            <sz val="9"/>
            <rFont val="Tahoma"/>
            <charset val="134"/>
          </rPr>
          <t>SE DEBE AJUSTAR DE ACUERDO AL PRESUPUESTO FINAL</t>
        </r>
      </text>
    </comment>
    <comment ref="G581" authorId="1">
      <text>
        <r>
          <rPr>
            <b/>
            <sz val="9"/>
            <rFont val="Tahoma"/>
            <charset val="134"/>
          </rPr>
          <t>SE DEBE AJUSTAR DE ACUERDO AL PRESUPUESTO FINAL</t>
        </r>
      </text>
    </comment>
    <comment ref="H581" authorId="1">
      <text>
        <r>
          <rPr>
            <b/>
            <sz val="9"/>
            <rFont val="Tahoma"/>
            <charset val="134"/>
          </rPr>
          <t>SE DEBE AJUSTAR DE ACUERDO AL PRESUPUESTO FINAL</t>
        </r>
      </text>
    </comment>
  </commentList>
</comments>
</file>

<file path=xl/comments2.xml><?xml version="1.0" encoding="utf-8"?>
<comments xmlns="http://schemas.openxmlformats.org/spreadsheetml/2006/main">
  <authors>
    <author>Amalia Rosero</author>
  </authors>
  <commentList>
    <comment ref="E35" authorId="0">
      <text>
        <r>
          <rPr>
            <b/>
            <sz val="9"/>
            <rFont val="Tahoma"/>
            <charset val="134"/>
          </rPr>
          <t>Amalia Rosero:</t>
        </r>
        <r>
          <rPr>
            <sz val="9"/>
            <rFont val="Tahoma"/>
            <charset val="134"/>
          </rPr>
          <t xml:space="preserve">
CAPACITACIONES
</t>
        </r>
      </text>
    </comment>
  </commentList>
</comments>
</file>

<file path=xl/sharedStrings.xml><?xml version="1.0" encoding="utf-8"?>
<sst xmlns="http://schemas.openxmlformats.org/spreadsheetml/2006/main" count="1947" uniqueCount="912">
  <si>
    <t>PLAN ANUAL DE ADQUISICIONES 2023</t>
  </si>
  <si>
    <t>2.1 GASTOS DE FUNCIONAMIENTO</t>
  </si>
  <si>
    <t>2.1.1.01.03.020.01 Plan de Bienestar Social e Incentivos</t>
  </si>
  <si>
    <t>ITEM</t>
  </si>
  <si>
    <t>DETALLE</t>
  </si>
  <si>
    <t>CANTIDAD PRESUPUESTADA</t>
  </si>
  <si>
    <t>VALOR UNITARIO</t>
  </si>
  <si>
    <t>VALOR TOTAL PRESUPUESTADO</t>
  </si>
  <si>
    <t>RUBRO PRESUPUESTAL</t>
  </si>
  <si>
    <t>Plan de Bienestar social e incentivos</t>
  </si>
  <si>
    <t>2.1.1.01.03.020.01</t>
  </si>
  <si>
    <t>OK</t>
  </si>
  <si>
    <t xml:space="preserve">2.1.1.01.03.020.02 Capacitaciones </t>
  </si>
  <si>
    <t>No</t>
  </si>
  <si>
    <t>PLAN DE CAPACITACIONES</t>
  </si>
  <si>
    <t>2.1.1.01.03.020.02</t>
  </si>
  <si>
    <t>2.1.2.02.01.002 Productos alimenticios, bebidas y tabaco; textiles y prendas de vestir y productos de cuero (Dotación Planta Permanente y Temporal Administrativa)</t>
  </si>
  <si>
    <t>DOTACIÓN DE TRABAJADORES - PLANTA ADMON</t>
  </si>
  <si>
    <t>2.1.2.02.01.002</t>
  </si>
  <si>
    <t xml:space="preserve"> 2.1.2.02.01.003.01  Otros materiales y suministros</t>
  </si>
  <si>
    <t>ALMOHADILLA PARA SELLO</t>
  </si>
  <si>
    <t>2.1.2.02.01.003.01</t>
  </si>
  <si>
    <t>BORRADORES DE TINTA</t>
  </si>
  <si>
    <t>CAJA DE ARCHIVO No.12</t>
  </si>
  <si>
    <t>CALCULADORA PEQUEÑA</t>
  </si>
  <si>
    <t>CARPETA TAMAÑO OFICIO YUTE</t>
  </si>
  <si>
    <t>Carpetas semaforizada #0</t>
  </si>
  <si>
    <t>Carpetas semaforizada #1</t>
  </si>
  <si>
    <t>Carpetas semaforizada #2</t>
  </si>
  <si>
    <t>Carpetas semaforizada #3</t>
  </si>
  <si>
    <t>Carpetas semaforizada #4</t>
  </si>
  <si>
    <t>Carpetas semaforizada #5</t>
  </si>
  <si>
    <t>Carpetas semaforizada #6</t>
  </si>
  <si>
    <t>Carpetas semaforizada #7</t>
  </si>
  <si>
    <t>Carpetas semaforizada #8</t>
  </si>
  <si>
    <t>Carpetas semaforizada #9</t>
  </si>
  <si>
    <t>CD NORMAL</t>
  </si>
  <si>
    <t>CHINCHES</t>
  </si>
  <si>
    <t>CINTA DE EMPAQUE ANCHA</t>
  </si>
  <si>
    <t>CINTA DE ENMASCARAR ANCHA</t>
  </si>
  <si>
    <t>CINTA DE ENMASCARAR DELGADA</t>
  </si>
  <si>
    <t>CLIP MARIPOSA</t>
  </si>
  <si>
    <t>CLIP MARIPOSA GRANDE</t>
  </si>
  <si>
    <t xml:space="preserve">CLIP PEQUEÑO </t>
  </si>
  <si>
    <t xml:space="preserve">CORRECTOR LIQUIDO LAPIZ </t>
  </si>
  <si>
    <t>COSEDORA</t>
  </si>
  <si>
    <t>FICHAS DE INTERVENCION</t>
  </si>
  <si>
    <t>fichas de intervención, 1-2-3-4-5-atenciín, funciones ejecutivas</t>
  </si>
  <si>
    <t>FOLDER PLASTICO</t>
  </si>
  <si>
    <t>FOMMY EN OCTAVOS</t>
  </si>
  <si>
    <t>FUELLE ABC</t>
  </si>
  <si>
    <t xml:space="preserve">GANCHO COSEDORA </t>
  </si>
  <si>
    <t>GANCHO LEGAJADOR</t>
  </si>
  <si>
    <t>GANCHO LOTERO GRANDE</t>
  </si>
  <si>
    <t xml:space="preserve">GANCHO LOTERO PEQUEÑO </t>
  </si>
  <si>
    <t>HUELLERO</t>
  </si>
  <si>
    <t>HUMEDECEDORES DE DEDOS</t>
  </si>
  <si>
    <t>LAPICERO  AZUL</t>
  </si>
  <si>
    <t>LAPICERO  ROJO</t>
  </si>
  <si>
    <t xml:space="preserve">LAPICERO NEGRO </t>
  </si>
  <si>
    <t>LAPIZ BORRADOR BROCHA</t>
  </si>
  <si>
    <t>LAPIZ MIRADO</t>
  </si>
  <si>
    <t>MARCADOR BORRABLE VARIADO</t>
  </si>
  <si>
    <t>MARCADOR NEGRO PERMANENTE</t>
  </si>
  <si>
    <t xml:space="preserve">MARCADOR PARCHESITO </t>
  </si>
  <si>
    <t>MARCADOR PERMANENTE VARIADO</t>
  </si>
  <si>
    <t>MARCADOR PUNTA FINA</t>
  </si>
  <si>
    <t>MARCADORES  GRUESOS</t>
  </si>
  <si>
    <t>MININOTAS</t>
  </si>
  <si>
    <t>PAPEL ADHESIVO BLANCO</t>
  </si>
  <si>
    <t>PAPEL BOND</t>
  </si>
  <si>
    <t>PAPEL CONTAC 20 MTS</t>
  </si>
  <si>
    <t>PAPEL FOTOGRAFICO</t>
  </si>
  <si>
    <t>PAPEL HIGIENICO X 400MTS</t>
  </si>
  <si>
    <t>PAPEL TAMAÑO CARTA ECOLOGICO</t>
  </si>
  <si>
    <t>PAPEL TAMAÑO OFICIO ECOLOGICO</t>
  </si>
  <si>
    <t>PEGANOTAS GRANDE</t>
  </si>
  <si>
    <t>PEGANOTAS PEQUEÑO</t>
  </si>
  <si>
    <t>PEGANTE PEGASTICK 40GRS</t>
  </si>
  <si>
    <t>PERFORADORA</t>
  </si>
  <si>
    <t>PERFORADORA INDUSTRIAL</t>
  </si>
  <si>
    <t>PLASTILINA  GRANDE</t>
  </si>
  <si>
    <t>PORTAMINA 0.5</t>
  </si>
  <si>
    <t>RECETARIO OFICIAL MTOS DE CONTROL</t>
  </si>
  <si>
    <t>REGLA</t>
  </si>
  <si>
    <t>REPUESTO TURNERO</t>
  </si>
  <si>
    <t>RESALTDOR</t>
  </si>
  <si>
    <t>SACAGANCHO</t>
  </si>
  <si>
    <t>SACAGANCHO INDUSTRIAL</t>
  </si>
  <si>
    <t xml:space="preserve">SACAPUNTAS   </t>
  </si>
  <si>
    <t>SACAPUNTAS PARA COLORES PUNTA GRUESA</t>
  </si>
  <si>
    <t>SEPARADORES DE PAPEL</t>
  </si>
  <si>
    <t>SEPARADORES PLASTICOS DE COLORES</t>
  </si>
  <si>
    <t>SILICONA PARA COMPUTADORES</t>
  </si>
  <si>
    <t>SOBRE MANILA EXTRAGRANDE</t>
  </si>
  <si>
    <t>SOBRE MANILA TAMAÑO CARTA</t>
  </si>
  <si>
    <t>SOBRE MANILA TAMAÑO OFICIO</t>
  </si>
  <si>
    <t>SOBRE PARA CD</t>
  </si>
  <si>
    <t xml:space="preserve">TEMPERAS </t>
  </si>
  <si>
    <t>TIJERA OFICINA</t>
  </si>
  <si>
    <t>Stiker Plaquetear Inventarios</t>
  </si>
  <si>
    <t>Estibas plasticas para Archivo</t>
  </si>
  <si>
    <t>Disco Duro capacidad &gt;= 2 Tera</t>
  </si>
  <si>
    <t>Camaras de vigilancia</t>
  </si>
  <si>
    <t>Router</t>
  </si>
  <si>
    <t xml:space="preserve">Conectores RJ45 macho precio por unidad  </t>
  </si>
  <si>
    <t>Conectores RJ45 hembra (jack) precio por unidad</t>
  </si>
  <si>
    <t>Estractor de Aire para datacenter</t>
  </si>
  <si>
    <t>Multipuerto USB</t>
  </si>
  <si>
    <t>Mouse usb/ inalambrico</t>
  </si>
  <si>
    <t>Switch 5 puertos 10/100/1000</t>
  </si>
  <si>
    <t>Teclado usb</t>
  </si>
  <si>
    <t>Telefono Voip</t>
  </si>
  <si>
    <t>patchcord 2 mts</t>
  </si>
  <si>
    <t>patchcord 3 mts</t>
  </si>
  <si>
    <t>patchcord 5 mts</t>
  </si>
  <si>
    <t xml:space="preserve">Diademas </t>
  </si>
  <si>
    <t>Tinta EPSON T664 Negro</t>
  </si>
  <si>
    <t>Tinta EPSON T664 Amarillo</t>
  </si>
  <si>
    <t>Tinta EPSON T664 Cian</t>
  </si>
  <si>
    <t>Tinta EPSON T664 Magenta</t>
  </si>
  <si>
    <t>Tinta EPSON T554 Negro</t>
  </si>
  <si>
    <t>Tinta EPSON T554 Amarillo</t>
  </si>
  <si>
    <t>Tinta EPSON T554 Cian</t>
  </si>
  <si>
    <t>Tinta EPSON T554 Magenta</t>
  </si>
  <si>
    <t xml:space="preserve">Tonner fotocopiadora Ricoh  MP-4054 </t>
  </si>
  <si>
    <t>Tonner laser hp 401-403 Negro (305A)</t>
  </si>
  <si>
    <t>Tonner laser hp 401-403 Amarillo (305A)</t>
  </si>
  <si>
    <t>Tonner laser hp 401-403 Cian (305A)</t>
  </si>
  <si>
    <t>Tonner laser hp 401-403 Magenta (305A)</t>
  </si>
  <si>
    <t>Tonner Kiocera TK-3122</t>
  </si>
  <si>
    <t>Tonner Kiocera TK-3142</t>
  </si>
  <si>
    <t>Tonner Kiocera PAA TK -3122</t>
  </si>
  <si>
    <t>Tonner CF26A HP Laser jet MFPM 2126 W</t>
  </si>
  <si>
    <t>Toner Hp 85A</t>
  </si>
  <si>
    <t>Tonner MLT 108S</t>
  </si>
  <si>
    <t>Tonner laser  PANTUM P2509W</t>
  </si>
  <si>
    <t>pat mouse</t>
  </si>
  <si>
    <t>Memorias Usb &gt;= 16 Gb</t>
  </si>
  <si>
    <t xml:space="preserve">AMBIENTADOR </t>
  </si>
  <si>
    <t>CONTENEDOR  MEDIANO</t>
  </si>
  <si>
    <t>CONTENEDOR GRANDE</t>
  </si>
  <si>
    <t>CONTENEDOR PEQUEÑO</t>
  </si>
  <si>
    <t>DESCANSA PIES</t>
  </si>
  <si>
    <t>SILLAS ERGONOMICAS</t>
  </si>
  <si>
    <t>ELEVADORES DE PANTALLA</t>
  </si>
  <si>
    <t>BIOMBOS</t>
  </si>
  <si>
    <t>DISPENSADOR DE ALCOHOL</t>
  </si>
  <si>
    <t>FRANELAS 50CM</t>
  </si>
  <si>
    <t>JABON LIQUIDO DISPENSADOR</t>
  </si>
  <si>
    <t>TOALLAS DE MANOS DISPENSADOR</t>
  </si>
  <si>
    <t>DOTACION BRIGADA DE EMERGENCIA</t>
  </si>
  <si>
    <t>TERMOHIDROMETRO</t>
  </si>
  <si>
    <t xml:space="preserve">DESHUMIFICADOR </t>
  </si>
  <si>
    <t>ok</t>
  </si>
  <si>
    <t xml:space="preserve"> 2.1.2.02.01.003.02 Combustibles y lubricantes </t>
  </si>
  <si>
    <t>SUMINISTRO ACPM, GASOLINA Y LUBRICANTES</t>
  </si>
  <si>
    <t>2.1.2.02.01.003.02</t>
  </si>
  <si>
    <t>2.1.2.02.02.006.02 Servicios de Mensajería</t>
  </si>
  <si>
    <t xml:space="preserve">Servicio de mensajeria </t>
  </si>
  <si>
    <t>2.1.2.02.02.006.02</t>
  </si>
  <si>
    <t>2.1.2.02.02.006.03 Servicios Publicos</t>
  </si>
  <si>
    <t>Servicio de Aseo, Acueducto, Alcantarillado</t>
  </si>
  <si>
    <t>2.1.2.02.02.006.03</t>
  </si>
  <si>
    <t>Servicio de Energia</t>
  </si>
  <si>
    <t>2.1.2.02.02.007.01 Seguros y Pólizas</t>
  </si>
  <si>
    <t>Suministro de polizas de manejo y otras  polizas que debe constituir la entidad para amparar los riesgos estblecidos en lo contratos firmdos con diferentes EPS y otras entidades</t>
  </si>
  <si>
    <t>2.1.2.02.02.007.01</t>
  </si>
  <si>
    <t>2.1.2.02.02.007.02 Arrendamientos</t>
  </si>
  <si>
    <t>Arrendamiento renovación de Hosting y VPS para el dominio www.cehani.gov.co</t>
  </si>
  <si>
    <t>2.1.2.02.02.007.02</t>
  </si>
  <si>
    <t xml:space="preserve">Prestacion servicios utilizacion de plataforma de dispensación y cruce de información con MIPRES </t>
  </si>
  <si>
    <t>Arrendamiento listas check list</t>
  </si>
  <si>
    <t>Uso de plataforma para compras electrónicas- BIONEXO</t>
  </si>
  <si>
    <t xml:space="preserve">Arrendamiento Software asistencial y administrativo </t>
  </si>
  <si>
    <t>Arrendamiento 36 cuentas de correo electronico Google Workspace Estándar</t>
  </si>
  <si>
    <t>PLATAFORMAS PIC</t>
  </si>
  <si>
    <t>2.1.2.02.02.008.01 Servicios prestados a las empresas y servicios de producción - Servicios jurídicos y contables, servicios de consultoría y áreas administrativas - CEHANI E.S.E.</t>
  </si>
  <si>
    <t>CANTIDAD PRESUPUESTADA / MESES</t>
  </si>
  <si>
    <t>OBSERVACION</t>
  </si>
  <si>
    <t xml:space="preserve">Prestación de servicios profesionales - Revisor Fiscal </t>
  </si>
  <si>
    <t>Prestación de sevicios profesionales - Comunicador social o Diseñador Gráfico</t>
  </si>
  <si>
    <t>2.1.2.02.02.008.01</t>
  </si>
  <si>
    <t>Prestación de servicios profesionales - Apoyo GFI Contabilidad y Presupuesto</t>
  </si>
  <si>
    <t>Prestación de servicios profesionales - Asesor Financiero Externo</t>
  </si>
  <si>
    <t>Prestación de servicios profesionales - Apoyo Cartera</t>
  </si>
  <si>
    <t>Prestación de servicios Tècnicos - Apoyo a la Gerencia y Subgerencia Administrativa y Financiera</t>
  </si>
  <si>
    <t xml:space="preserve">Prestación de servicios profesionales - Coordinador Facturación de medicamentos </t>
  </si>
  <si>
    <t>Prestación de servicios técnicos - Apoyo Proceso GFI - Facturación - Ayudas Diagnosticas y Quirofano</t>
  </si>
  <si>
    <t>Prestación de servicios Bachiller - Apoyo Proceso GFI - Facturación Servicios</t>
  </si>
  <si>
    <t>Prestación de servicios técnicos - Apoyo Proceso GFI - Facturación Servicios</t>
  </si>
  <si>
    <t>Prestación de servicios tecnologos - Apoyo Proceso GFI - Facturación Servicios Terapias - Medicamentos</t>
  </si>
  <si>
    <t>Prestación de servicios técnicos - Apoyo Proceso GFI - Facturación Servicios Quiròfano</t>
  </si>
  <si>
    <t>Prestación de servicios técnico - Apoyo Tesoreria</t>
  </si>
  <si>
    <t>Prestación de servicios Judicante - Oficina Juridica</t>
  </si>
  <si>
    <t>Prestación de servicios profesionales - Asesor Juridico Externo</t>
  </si>
  <si>
    <t>Prestacion de servicios profesionales - Apoyo para la Oficina Asesora Juridica y Contratación para el proceso de Gestion Juridica</t>
  </si>
  <si>
    <t>SOFIA - AUDITORIA INTERNA  PASAR 4.000.000</t>
  </si>
  <si>
    <t xml:space="preserve">APOYO PROFESIONAL REPORTE DE INFORMES A ENTES DE CONTROL Y CARGUE DE INFORMACIÓN A PLATAFORMAS ELECTRÓNICAS EN OFICINA ASESORA JURIDICA Y DE  CONTRATACION DE CEHANI E.S.E  </t>
  </si>
  <si>
    <t>Prestación de servicios como Auxiliar Administrativo - Unidad de Correspondencia</t>
  </si>
  <si>
    <t>Prestación de Servicios Auxiliar Administrativo - Archivo Central</t>
  </si>
  <si>
    <t>Prestación de Servicios Auxiliar Administrativo - Historias Clinicas</t>
  </si>
  <si>
    <t>Prestación de servicios profesionales de apoyo a la gestión en la Oficina de Control Interno</t>
  </si>
  <si>
    <t>Prestación de Servicios Profesionales de Apoyo a la gestión en la Oficina de Talento Humano</t>
  </si>
  <si>
    <t>Prestar servicios profesionales - Asesor Oficina de Planeación y Gerencia</t>
  </si>
  <si>
    <t xml:space="preserve">Prestar servicios profesionales para realizar la implementación, ejecución y mantenimiento del Sistema de Gestión de Seguridad y Salud en el Trabajo. </t>
  </si>
  <si>
    <t xml:space="preserve">Prestación de servicios profesionales - Auditoria Interna Sistemas de Gestión </t>
  </si>
  <si>
    <t xml:space="preserve">Prestación de servicios profesionales - apoyo a la Oficina Asesora de Planeaciòn y Calidad </t>
  </si>
  <si>
    <t>Prestación de servicios profesionales - Arquitecto - Ingeniero Civil</t>
  </si>
  <si>
    <t>Prestación de servicios profesionales - Auditoria Renovación  Sistemas de Gestión de Calidad</t>
  </si>
  <si>
    <t xml:space="preserve">Prestación de servicios profesionales - Ingeniero Ambiental para brindar apoyo a la implementaciòn y ejecuciòn de los Sistemas de Gestiòn </t>
  </si>
  <si>
    <t xml:space="preserve">Ingeniero de Sistemas </t>
  </si>
  <si>
    <t>Estudios preinversión - Consultorias Ingenieros civiles - arquitectos</t>
  </si>
  <si>
    <t xml:space="preserve">2.1.2.02.02.008.02 Servicios de publicidad e impresión </t>
  </si>
  <si>
    <t xml:space="preserve">Publicidad radial y televisiva </t>
  </si>
  <si>
    <t xml:space="preserve">2.1.2.02.02.008.03 Telecomunicaciones </t>
  </si>
  <si>
    <t>Prestacion de servicio de Internet, Troncal ZIP (20 puertos)  Call center y Minutos locales, nacionales y moviles</t>
  </si>
  <si>
    <t>0k</t>
  </si>
  <si>
    <t>2.1.2.02.02.008.04 Servicios de limpieza, aseo y desinfección</t>
  </si>
  <si>
    <t>Prestacion de servicios de desratización, desinfección y desintectación</t>
  </si>
  <si>
    <t xml:space="preserve">Servicio de mantenimiento, aseo y desinfección de áreas adyascentes </t>
  </si>
  <si>
    <t>2.1.2.02.02.008.05 Servicio de Seguridad y Vigilancia</t>
  </si>
  <si>
    <t>Servicios de Vigilancia</t>
  </si>
  <si>
    <t xml:space="preserve"> 2.1.2.02.02.008.07 Mantenimiento Hospitalario (administrativo)</t>
  </si>
  <si>
    <t>Mantenimiento preventivo y correctivo de equipos industriales   infraestructura, instalaciones sanitarias, redes de comunicación, redes electricas, muebles y enseres, equipo de computo y redes de gases medicinales.</t>
  </si>
  <si>
    <t>suministros</t>
  </si>
  <si>
    <t>Mantenimiento preventivo y correctivo de redes de redes electricas</t>
  </si>
  <si>
    <t>2.1.2.02.02.008.06</t>
  </si>
  <si>
    <t>Mantenimiento preventivo y correctivo de redes de comunicación y equipos de cómputo</t>
  </si>
  <si>
    <t xml:space="preserve">Suministros para el mantenimiento preventivo y correctivo </t>
  </si>
  <si>
    <t>2.1.2.02.02.009.01 Servicios para la comunidad, sociales y personales - Personal asistencial para áreas administrativas - CEHANI E.S.E.</t>
  </si>
  <si>
    <t>Prestación de servicios profesionales para realizar el muestreo, caracterización y análisis de vertimientos</t>
  </si>
  <si>
    <t>Prestación de servicios profesionales - Auditor de cuentas</t>
  </si>
  <si>
    <t>Prestación de servicios profesionales - Coordinador Citas Medicas</t>
  </si>
  <si>
    <t>Prestación de servicios Auxiliares - Atención al Usuario - Call center</t>
  </si>
  <si>
    <t>Prestación de servicios Auxiliares - Servicio Farmacèutico - Call center</t>
  </si>
  <si>
    <t>Prestación de servicios profesionales - Administrador de Empresas apoyo Farmacia</t>
  </si>
  <si>
    <t>Prestación de servicios tecnicos a la gestión como digitador en el servicio de vacunación.</t>
  </si>
  <si>
    <t>Prestación de servicios - Profesional para exámenes ocupacionales</t>
  </si>
  <si>
    <t>2.1.2.02.02.009.02 Servicios para la comunidad, sociales y personales - Honorarios Junta Directiva</t>
  </si>
  <si>
    <t>Honorarios Junta Directiva</t>
  </si>
  <si>
    <t>2.1.2.02.02.009.02</t>
  </si>
  <si>
    <t>2.1.2.02.02.009.03 Gastos Convocatoria Concurso Cargos Carrera Administrativa - Comisión Nacional Serrvicio Civil - CNSC</t>
  </si>
  <si>
    <t>Gastos Convocatoria Concurso Cargos Carrera Administrativa - Comisión Nacional Serrvicio Civil - CNSC</t>
  </si>
  <si>
    <t>2.1.2.02.02.009.03</t>
  </si>
  <si>
    <t>2.3 GASTOS DE INVERSION</t>
  </si>
  <si>
    <t xml:space="preserve">2.3.2.01.01.001.02.08 Edificios relacionados con salud </t>
  </si>
  <si>
    <t>TRAMITES DE LICENCIAS Y PERMISOS DE CONSTRUCCION</t>
  </si>
  <si>
    <t>2.3.2.01.01.001.02.08</t>
  </si>
  <si>
    <t>COFINANCIACION</t>
  </si>
  <si>
    <t>2.3.2.01.01.003.03.02 Maquinaria de informática y sus partes, piezas y accesorios</t>
  </si>
  <si>
    <t>Computadores de mesa  Procesador Intel Core I7 o AMD Ryzen 7,   Disco duro &gt;1 Tb RAM &gt; 4 GB S.O Licenciado Windows 10 pro</t>
  </si>
  <si>
    <t>2.3.2.01.01.003.03.02</t>
  </si>
  <si>
    <t>Impresora multifuncional color tinta</t>
  </si>
  <si>
    <t>Computadores portatiles Intel Core I7 Disco duro 1 Tb RAM 4 GB S.O Windows 10 pro</t>
  </si>
  <si>
    <t>Impresora B/N Lasser  (Trabajo pesado)</t>
  </si>
  <si>
    <t xml:space="preserve">Equipo Servidor - Licencia Windows Server 2019  </t>
  </si>
  <si>
    <t>UPS 10KVA</t>
  </si>
  <si>
    <t>Lector Huella digital personal U ARE U 4500</t>
  </si>
  <si>
    <t>Tablet Topaz  TS-460</t>
  </si>
  <si>
    <t>Switch no administrable &gt;=24 puertos</t>
  </si>
  <si>
    <t>Cable utp categoria 6a</t>
  </si>
  <si>
    <t>Videobeam</t>
  </si>
  <si>
    <t>RUBRO PRESUPUESTAL 2.3.2.01.01.003.06.01 Aparatos médicos y quirúrgicos y aparatos ortésicos y protésicos</t>
  </si>
  <si>
    <t xml:space="preserve">BATERIA DE PRUEBAS NEUROPSICOLÒGICAS  PARA LA EVALUACIÓN DE LOS TRASTORNOS DEL APRENDIZAJE - BANETA
</t>
  </si>
  <si>
    <t>2.3.2.01.01.003.06.01</t>
  </si>
  <si>
    <t>BATERIA NEUROPSICOLÒGICA PARA PREESCOLARES - BANPE</t>
  </si>
  <si>
    <t>escala de desarrollo Kumanin para niños menores de 5 años</t>
  </si>
  <si>
    <t>escala Wechsler de inteligencia para adultos Wais IV</t>
  </si>
  <si>
    <t>escala Wechsler de inteligencia para niños WISC V</t>
  </si>
  <si>
    <t>prueba de memoria de weschler</t>
  </si>
  <si>
    <t>RED DE AIRE ACONDICIONADO PARA QUIROFANO</t>
  </si>
  <si>
    <t>PULSOOXIMETRO</t>
  </si>
  <si>
    <t>VAPORIZADOR SEVOFLUUORANO</t>
  </si>
  <si>
    <t>2.3.2.01.01.005.02.03.01.01Paquetes de software</t>
  </si>
  <si>
    <t xml:space="preserve">Licencias de Office Profesional </t>
  </si>
  <si>
    <t>2.3.2.01.01.005.02.03.01.01</t>
  </si>
  <si>
    <t>Licencias de Antivirus en volumen</t>
  </si>
  <si>
    <t>Renovacion de licencias office, Windows, Otros</t>
  </si>
  <si>
    <t xml:space="preserve"> 2.4 GASTOS DE OPERACIÓN Y COMERCIALIZACION </t>
  </si>
  <si>
    <t>2.4.5.01.02 Productos alimenticios, bebidas y tabaco; textiles, prendas de vestir y productos de cuero ( Dotación Planta Permanente y Temporal Asistencial)</t>
  </si>
  <si>
    <t>DOTACIÓN DE TRABAJADORES - PLANTA ASISTENCIAL</t>
  </si>
  <si>
    <t>2.4.5.01.02</t>
  </si>
  <si>
    <t>2.4.5.01.03.01 Medicamentos</t>
  </si>
  <si>
    <t>Compra de medicamentos</t>
  </si>
  <si>
    <t>2.4.5.01.03.01</t>
  </si>
  <si>
    <t xml:space="preserve">2.4.5.01.03.02 Dispositivos e Insumos Médicos </t>
  </si>
  <si>
    <t xml:space="preserve">ACEITE DE SILICONA 5000CS JERINGA 10ML </t>
  </si>
  <si>
    <t>2.4.5.01.03.02</t>
  </si>
  <si>
    <t>ANGIOCATH</t>
  </si>
  <si>
    <t>AZUL TRYPAN 0.7ML</t>
  </si>
  <si>
    <t>BISTURY HOJA NO 11</t>
  </si>
  <si>
    <t>BISTURY HOJA NO 15</t>
  </si>
  <si>
    <t>CABLE BIPOLAR EN SILICONA</t>
  </si>
  <si>
    <t>CANULA ADULTO AIRFLOW REF 5751-7</t>
  </si>
  <si>
    <t>CANULA DE GUEDEL</t>
  </si>
  <si>
    <t>CANULA NASAL ADULTO</t>
  </si>
  <si>
    <t>CANULA NASAL PEDIATRICO</t>
  </si>
  <si>
    <t>CATETTER HEPARINIZADO</t>
  </si>
  <si>
    <t>CIRCUITO DE ANESTESIA  ADULTO</t>
  </si>
  <si>
    <t>CIRCUITO DE ANESTESIA  PEDIATRICO</t>
  </si>
  <si>
    <t>CUCHILLETE DESECHABLE 15°</t>
  </si>
  <si>
    <t>CUCHILLETE DESECHABLE ANGULADO 2.75MM</t>
  </si>
  <si>
    <t>CUCHILLETE DESECHABLE MVR-LANCE 20G</t>
  </si>
  <si>
    <t>ELECTRODOS 3M - PAQUETE</t>
  </si>
  <si>
    <t>ELECTRODOS DE COPA DE ORO * 10 UNIDADES</t>
  </si>
  <si>
    <t>ELECTRODOS PARA ESTIMULADORES ADHESIVOS  5 X 9</t>
  </si>
  <si>
    <t>ELECTRODOS PARA ESTIMULADORES ADHESIVOS 5 X 13</t>
  </si>
  <si>
    <t>EQUIPO DE EXTENCION DE ANESTESIA</t>
  </si>
  <si>
    <t>EQUIPO MACROGOTEO</t>
  </si>
  <si>
    <t>EQUIPO MICROGOTEO</t>
  </si>
  <si>
    <t>EUCIDA SPRAY X 240ML</t>
  </si>
  <si>
    <t xml:space="preserve">EXTENSIÓN PARA OXIGENO </t>
  </si>
  <si>
    <t>GAS C3F8 PARA TAPONAMIENTO INTRAOCULAR 75ML</t>
  </si>
  <si>
    <t>HPF10 - PERFLUORODECALINA FRASCO 5ML</t>
  </si>
  <si>
    <t>HPF8 - PERFLUORO-N-OCTANO FRASCO 5ML</t>
  </si>
  <si>
    <t>HUMIDIFICADOR DE OXIGENO</t>
  </si>
  <si>
    <t>JERINGA  DE 20 CC</t>
  </si>
  <si>
    <t>JERINGA  DE BD ULTRAFINA</t>
  </si>
  <si>
    <t>JERINGA 1 ML C/A 27G X 1/2 INSULINA UND*</t>
  </si>
  <si>
    <t>JERINGA 10 ML C/A 21G X 1 1/2 3 PTES UND*</t>
  </si>
  <si>
    <t>JERINGA 3 ML C/A 21G X 1 1/2 UND*</t>
  </si>
  <si>
    <t>JERINGA 5 ML C/A 21G X 1 1/2 3 PTES UND*</t>
  </si>
  <si>
    <t>JERINGA PARA IRRIGACIÓN DE OIDO</t>
  </si>
  <si>
    <t>LENTES INTRAOCULARES</t>
  </si>
  <si>
    <t>MANGUERA CORRUGADA DE OXIGENO X 30 MTS*</t>
  </si>
  <si>
    <t>MASCARA FACIAL PARA ANESTESIA</t>
  </si>
  <si>
    <t>MASCARA LARINGEA</t>
  </si>
  <si>
    <t>MASCARILLA PARA OXIGENO ADULTO</t>
  </si>
  <si>
    <t>MASCARILLA PARA OXIGENO PEDIATRICA</t>
  </si>
  <si>
    <t>NUPREP (GEL PARA LIMPIEZA)</t>
  </si>
  <si>
    <t>NYLON 10-0 30CM DOBLE AGUJA DIAM. 0.20</t>
  </si>
  <si>
    <t>NYLON 9-0 30CM DOBLE AGUJA DIAM. 0.20</t>
  </si>
  <si>
    <t>OLIVAS DE DIFERENTES TAMAÑOS</t>
  </si>
  <si>
    <t>PACK COMBINADO RETINA</t>
  </si>
  <si>
    <t>PACK DE CATARATA</t>
  </si>
  <si>
    <t>PASTA CONDUCTORA TEN - 20</t>
  </si>
  <si>
    <t>RETRACTOR DE IRIS REUSABLE</t>
  </si>
  <si>
    <t>SEDA 6-0 45CM DOBLE AGUJA DIAM. 0.28</t>
  </si>
  <si>
    <t>SEDA 7-0 45CM DOBLE AGUJA DIAM. 0.20</t>
  </si>
  <si>
    <t>SET DE INTUBACIÓN LAGRIMAL CRAWFORD ADULTO</t>
  </si>
  <si>
    <t>SET DE INTUBACIÓN LAGRIMAL CRAWFORD PEDIÁTRICO</t>
  </si>
  <si>
    <t>SONDA NELATON N. 10</t>
  </si>
  <si>
    <t>SONDA NELATON N. 12</t>
  </si>
  <si>
    <t>SONDA NELATON N. 14</t>
  </si>
  <si>
    <t>STOCKINETTE - CADWELL</t>
  </si>
  <si>
    <t xml:space="preserve">SUTURA PGA ABSORBIBLE (ÁCIDO POLIGLICOLICO; VICRYL) 6-0 45CM DOBLE AGUJA DIAM. 0.28 </t>
  </si>
  <si>
    <t xml:space="preserve">SUTURA PGA ABSORBIBLE (ÁCIDO POLIGLICOLICO; VICRYL) 7-0 30CM DOBLE AGUJA DIAM. 0.20 </t>
  </si>
  <si>
    <t>SUTURA PGA ABSORBIBLE (ÁCIDO POLIGLICOLICO; VICRYL) 8-0 45CM DOBLE AGUJA DIAM. 0.28</t>
  </si>
  <si>
    <t>TERMOMETRO DIGITAL</t>
  </si>
  <si>
    <t>TUBO DE EXTENSIÓN DE ALTA PRESIÓN DESECHABLE</t>
  </si>
  <si>
    <t>TUBO ENDOTRAQUEAL</t>
  </si>
  <si>
    <t>TWIN COLORANTE DE MEMBRANAS RETINIANAS DE 0.7ML</t>
  </si>
  <si>
    <t xml:space="preserve">VISCOUS FLUID CONTROL PAK </t>
  </si>
  <si>
    <t>VISCOELASTICO LIVIANO (HPMC 1.8)</t>
  </si>
  <si>
    <t>VISCOELASTICO PESADO (HIALURONATO DE SODIO 1.8 X 2 ML)</t>
  </si>
  <si>
    <t>MASCARA ORONASAL DREAM WEAR FULL FACE</t>
  </si>
  <si>
    <t>RESPIRONICS</t>
  </si>
  <si>
    <t>FILTRO ELECTROSTATICO Y HME TWINST</t>
  </si>
  <si>
    <t>FLEXIBLE LASER PROBE RFID REF 8065751113</t>
  </si>
  <si>
    <t>CÁNULA DE CHARLES UNIDAD 337.86</t>
  </si>
  <si>
    <t>PINZAS DE MEMBRANA LIMITANTE INTERNA (ILM) 706.44</t>
  </si>
  <si>
    <t>CANULA FLEXTIP 23G 3MM 8065149523</t>
  </si>
  <si>
    <t>VITRECTOR SEGMENTO POSTERIOR CONSTELLATION ULTRAVIT 23 GA</t>
  </si>
  <si>
    <t>Punta de I/A de polímero Angulada 35 grados desechable  8065751511</t>
  </si>
  <si>
    <t xml:space="preserve">REVOLUTION DSP 23G SERRATED FORCEPS </t>
  </si>
  <si>
    <t>INSTRUMENTS DIATHERMY PROBE DIP 25GA REF 339.21</t>
  </si>
  <si>
    <t>AUDIFONOS  TECNOLOGIA BASICA</t>
  </si>
  <si>
    <t>AUDIFONOS TECNOLOGIA MEDIA</t>
  </si>
  <si>
    <t>AUDIFONOS TECNOLOGIA ALTA</t>
  </si>
  <si>
    <t xml:space="preserve">AURICULARES DE INSERCIÓN PARA VIVOSONIC V 500 </t>
  </si>
  <si>
    <t>Kit Adulto estándar Termistor - Sensor térmico y de presión nasal
POLISOMNOGRAFIA</t>
  </si>
  <si>
    <t xml:space="preserve">PINZAS PARA CABLE BIPOLAR </t>
  </si>
  <si>
    <t xml:space="preserve">SET DE PUNTAS </t>
  </si>
  <si>
    <t>AGUJA DENTAL</t>
  </si>
  <si>
    <t>ACEITE MINERAL 50 ML</t>
  </si>
  <si>
    <t>AGUA ESTERIL 500 CC</t>
  </si>
  <si>
    <t>ALCOHOL DE 90° GALON</t>
  </si>
  <si>
    <t xml:space="preserve">ALCOHOL GLICERINADO GEL (BACTRODERM) </t>
  </si>
  <si>
    <t>ALGODÓN TORUNDAS - PAQUETE</t>
  </si>
  <si>
    <t>ANIOS ENZIMATICO GALON</t>
  </si>
  <si>
    <t>ANIOS LUBRICANTE GALON</t>
  </si>
  <si>
    <t>APLICADORES ASEPTICOS PAQ X 100</t>
  </si>
  <si>
    <t>APLICADORES DE NITRATO DE PLATA</t>
  </si>
  <si>
    <t>APOSITO TEGADERM UND</t>
  </si>
  <si>
    <t>BAJA LENGUAS</t>
  </si>
  <si>
    <t xml:space="preserve">BALA DE AIRE MEDICINAL - RECARGA </t>
  </si>
  <si>
    <t xml:space="preserve">BALA DE OXIGENO DE REPUESTO </t>
  </si>
  <si>
    <t xml:space="preserve">BALA DE OXIGENO MEDICINAL - RECARGA </t>
  </si>
  <si>
    <t>BATA PACIENTE TU</t>
  </si>
  <si>
    <t>CINTA DE ESTERILIZAR</t>
  </si>
  <si>
    <t xml:space="preserve">CONTENEDOR BIOLOGICO  </t>
  </si>
  <si>
    <t>ESPARADRAPO CINTA (CINTA TRANSPORE 3M) REF.1527-1 1X 10Y</t>
  </si>
  <si>
    <t>ESPARADRAPO LEUKOPLAST TIPO TELA 2X10Y</t>
  </si>
  <si>
    <t>ESPARADRAPO MICROPORE COLOR PIEL 0.5X 10Y</t>
  </si>
  <si>
    <t>GAS SF6 PARA TAPONAMIENTO INTRAOCULAR 75ML</t>
  </si>
  <si>
    <t>GASA ESTERIL</t>
  </si>
  <si>
    <t>GASA NO TEJIDA 4" X 4" 4 PLI X 5 UND</t>
  </si>
  <si>
    <t>GEL PARA ULTRASONIDO (PARA ECOGRAFIA OCULAR)</t>
  </si>
  <si>
    <t>GLICERINA CARBONATADA</t>
  </si>
  <si>
    <t>GLUTARALDEHIDO 2% GLUTFAR</t>
  </si>
  <si>
    <t>GORRO MEDICO DESECHABLE</t>
  </si>
  <si>
    <t xml:space="preserve">GORRO TIPO ORUGA DESECHABLE </t>
  </si>
  <si>
    <t>GUANTE NITRILO TALLA L</t>
  </si>
  <si>
    <t xml:space="preserve">GUANTE NITRILO TALLA M </t>
  </si>
  <si>
    <t>GUANTE NITRILO TALLA S</t>
  </si>
  <si>
    <t>GUANTES ESTERILES 6.5</t>
  </si>
  <si>
    <t>GUANTES ESTERILES 7.0</t>
  </si>
  <si>
    <t>GUANTES LATEX TALLA L</t>
  </si>
  <si>
    <t>GUANTES LATEX TALLA M</t>
  </si>
  <si>
    <t>GUANTES LATEX TALLA S</t>
  </si>
  <si>
    <t>INDICADORES QUIMICOS</t>
  </si>
  <si>
    <t>ISOPOS DE MADERA * 100 UNIDADES</t>
  </si>
  <si>
    <t>KIT DE ASEPSIA</t>
  </si>
  <si>
    <t>PAÑITOS HUMEDOS X 100 UNIDADES</t>
  </si>
  <si>
    <t>PAPEL GRADO MEDICO</t>
  </si>
  <si>
    <t>PAQUETE BASICO DE OFTALMOLOGIA 3  REF PT10098ES</t>
  </si>
  <si>
    <t>PAQUETE DE BAJALENGUAS</t>
  </si>
  <si>
    <t>PAQUETE QUIRURGICO PTERIGION</t>
  </si>
  <si>
    <t xml:space="preserve">PAQUETE QUIRURGICO OTORRINO </t>
  </si>
  <si>
    <t>PARCHE LEUKOMED</t>
  </si>
  <si>
    <t xml:space="preserve">PREPODINE X 60 ML </t>
  </si>
  <si>
    <t>ROLLO DE FIXOMULL STRETCH 15CM X 10M</t>
  </si>
  <si>
    <t xml:space="preserve">SABANA AJUST 1.50 X 2.00 MT </t>
  </si>
  <si>
    <t>TAPABOCAS TRES CAPAS UND</t>
  </si>
  <si>
    <t xml:space="preserve">VESTIDO QUIRURGICO TALLA L </t>
  </si>
  <si>
    <t xml:space="preserve">VESTIDO QUIRURGICO TALLA M </t>
  </si>
  <si>
    <t>2.4.5.01.03.03.01  Libros, diarios o publicaciones impresas - CEHANI E.S.E.</t>
  </si>
  <si>
    <t>MANILLAS PACIENTES DE SEGURIDAD IMPRESA A COLOR QUIROFANO</t>
  </si>
  <si>
    <t>2.4.5.01.03.03.01</t>
  </si>
  <si>
    <t>PAPELERIA PREIMPRESA</t>
  </si>
  <si>
    <t>2.4.5.01.03.03.02   Libros, diarios o publicaciones impresas - PIC</t>
  </si>
  <si>
    <t>IMPRESOS - PIC</t>
  </si>
  <si>
    <t>2.4.5.01.03.03.02</t>
  </si>
  <si>
    <t xml:space="preserve"> 2.4.5.01.03.04.01 Otros materiales y suministros - CEHANI E.S.E.</t>
  </si>
  <si>
    <t>BUZONES DE SUGERENCIAS EN ACRÍLICO CORTE LASER Y VINILO A TODO COLOR</t>
  </si>
  <si>
    <t>2.4.5.01.03.04.01</t>
  </si>
  <si>
    <t>MATERIAL DE ESTIMULACIÓN PARA BEBES</t>
  </si>
  <si>
    <t>TARROS PARA DESECHOS HOSPITALARIOS - COLOR BLANCO CINCO LITROS</t>
  </si>
  <si>
    <t>TARROS PARA DESECHOS HOSPITALARIOS - COLOR ROJO  CINCO LITROS</t>
  </si>
  <si>
    <t>TARROS PARA DESECHOS HOSPITALARIOS - COLOR NEGRO CINCO LITROS</t>
  </si>
  <si>
    <t>sensor de ronquido polisomnografia</t>
  </si>
  <si>
    <t>CORTINA PARA SEPARAR CAMILLAS</t>
  </si>
  <si>
    <t xml:space="preserve">COBIJAS </t>
  </si>
  <si>
    <t xml:space="preserve">COBIJAS TERMICAS </t>
  </si>
  <si>
    <t>FLOTADORES PARA NIÑOS NEUROLOGICOS</t>
  </si>
  <si>
    <t>PESAS DE VOLUMEN PARA PISCINA</t>
  </si>
  <si>
    <t>SABANAS PARA CAMA</t>
  </si>
  <si>
    <t>ALMOHADAS</t>
  </si>
  <si>
    <t>DISPENSADOR PARA CLORHEXIDINA</t>
  </si>
  <si>
    <t>ESPEJO DE GLATZEL</t>
  </si>
  <si>
    <t>PILA AAA RECARGABLE</t>
  </si>
  <si>
    <t>PILA CUADRADA RECARGABLE</t>
  </si>
  <si>
    <t>PILA DEDO x 2 Unid</t>
  </si>
  <si>
    <t>PILAS  AA</t>
  </si>
  <si>
    <t>Caja de entrada remota Easy III 10-20 (enchufe de electrodos en los costados, sin cable) POLISOMNOGRAFIA - VTL - EEG</t>
  </si>
  <si>
    <t>Cable para Caja Remota para Easy II o Easy III 10' 
POLISOMNOGRAFIA - VTL - EEG</t>
  </si>
  <si>
    <t>CABLE BIPOLAR</t>
  </si>
  <si>
    <t>FILTRO PARA PLANTA</t>
  </si>
  <si>
    <t>TUBOS LARGOS PARA PISCINA</t>
  </si>
  <si>
    <t>GAS GRAGEL</t>
  </si>
  <si>
    <t xml:space="preserve"> 2.4.5.01.03.04.02 Otros materiales y suministros - PIC</t>
  </si>
  <si>
    <t>MATERIALES Y SUMINISTROS PIC</t>
  </si>
  <si>
    <t>2.4.5.01.03.04.02</t>
  </si>
  <si>
    <t>2.4.5.02.06.01 Logística PIC</t>
  </si>
  <si>
    <t>REFRIGERIOS PIC</t>
  </si>
  <si>
    <t>2.4.5.02.06.01</t>
  </si>
  <si>
    <t>EVENTOS VARIOS PIC</t>
  </si>
  <si>
    <t>Logistica PIC</t>
  </si>
  <si>
    <t>2.4.5.02.06.02 Servicio de transporte y otros</t>
  </si>
  <si>
    <t>Servicio de Recolección, Transporte, Tratamiento y Disposición Final de Residuos Peligrosos</t>
  </si>
  <si>
    <t>2.4.5.02.06.02</t>
  </si>
  <si>
    <t>Traslado en ambulancia</t>
  </si>
  <si>
    <t xml:space="preserve"> 2.4.5.02.08.02 Servicios jurídicos y contables, servicios de consultoría y áreas administrativas - PIC</t>
  </si>
  <si>
    <t>ABOGADOS PIC</t>
  </si>
  <si>
    <t>2.4.5.02.08.02</t>
  </si>
  <si>
    <t>INGENIERO DE SISTEMAS PIC</t>
  </si>
  <si>
    <t>DISEÑADOR GRAFICO PIC</t>
  </si>
  <si>
    <t>REALIZADOR AUDIOVISUAL PIC</t>
  </si>
  <si>
    <t>Tecnico en Sistemas PIC</t>
  </si>
  <si>
    <t xml:space="preserve">2.4.5.02.08.05 Servicio de limpieza, esterilización y otros </t>
  </si>
  <si>
    <t xml:space="preserve">Prestacion de servicios para el lavado
higienizacion, planchado y transporte 
de ropa hospitalaria para cehani E.S.E </t>
  </si>
  <si>
    <t>2.4.5.02.08.05</t>
  </si>
  <si>
    <t xml:space="preserve"> 2.4.5.02.08.07 Mantenimiento Hospitalario (Asistencial)</t>
  </si>
  <si>
    <t>Mantenimiento preventivo y correctivo, de equipos industriales,   infraestructura, instalaciones sanitarias, redes de comunicación, redes electricas, muebles y enseres, equipo de computo y redes de gases medicinales.</t>
  </si>
  <si>
    <t>2.4.5.02.08.07</t>
  </si>
  <si>
    <t>Mantenimientos preventivos para equipos de quirofano de cehani ese luxor lx3 y constellation vision system</t>
  </si>
  <si>
    <t>Mantenimiento preventivo, correctivo y calibracion de equipos campimetro, tomografo</t>
  </si>
  <si>
    <t>Mantenimiento preventivo, correctivo y calibracion de los equipos audiometro marca ampliada 177 sn mia 17p0324005 e impedanciometro marca clarinet plus sistema de medición de la oea, vivosonic integry v500 serie vki 209, mantenimiento al panel de conexiones de cabina acustica, medicion de ruido de cabina acustica</t>
  </si>
  <si>
    <t>Mantenimiento preventivo para equipos de oftalmologia pentacam axl marca oculus.</t>
  </si>
  <si>
    <t>Calibracion de equipos biomedicos</t>
  </si>
  <si>
    <t>Mantenimiento preventivo y correctivo para tres equipos de encefalografia marca cadwell modelo easy III</t>
  </si>
  <si>
    <t>Mantenimiento luminarias áreas facturación, servicio farmacéutico, cirugía ambulatoria, atención ayudas diagnosticas, consulta medica especializada</t>
  </si>
  <si>
    <t>Prestacion de servicios profesionales - Ingeniero Biomedico  o Electrónico</t>
  </si>
  <si>
    <t>Prestacion de servicios profesionales - Elaboración Plan de Mantenimiento Hospitalario</t>
  </si>
  <si>
    <t>Prestacion de servicios técnico en sistemas</t>
  </si>
  <si>
    <t xml:space="preserve"> 2.4.5.02.09.01  Servicios para la comunidad, sociales y personales - Personal asistencial para atención servicios de salud  - CEHANI E.S.E.</t>
  </si>
  <si>
    <t>GENETISTA</t>
  </si>
  <si>
    <t>2.4.5.02.09.01</t>
  </si>
  <si>
    <t>NEUROLOGO EXPECIALISTA EN SUEÑO</t>
  </si>
  <si>
    <t>NEUROLOGO CONSULTA EXTERNA</t>
  </si>
  <si>
    <t>NEUROLOGO LECTURA POLISOMNOGRAFIA</t>
  </si>
  <si>
    <t>MEDICO GENERAL- AYUDAS DIAGNOSTICAS (DIA)</t>
  </si>
  <si>
    <t>MEDICO GENERAL- AYUDAS DIAGNOSTICAS (NOCHE)</t>
  </si>
  <si>
    <t>MEDICINA INTERNA</t>
  </si>
  <si>
    <t>NEUROPEDIATRIA</t>
  </si>
  <si>
    <t>OPTALMOLOGO PEDIATRA</t>
  </si>
  <si>
    <t>OTORRINOLARINGOLOGO</t>
  </si>
  <si>
    <t>PROFESIONAL PSICOLOGIA</t>
  </si>
  <si>
    <t>PEDIATRA</t>
  </si>
  <si>
    <t>FISIATRA</t>
  </si>
  <si>
    <t>FISIOTERAPEUTA PARA DESEMPEÑO EN ACUATERAPIA</t>
  </si>
  <si>
    <t>FISIOTERAPEUTA PARA DESEMPEÑO EN ACUATERAPIA - FISICA</t>
  </si>
  <si>
    <t>PROFESIONALE EN  NEUROPSICOLOGA</t>
  </si>
  <si>
    <t>AUDIOLOGA</t>
  </si>
  <si>
    <t>AUDIOLOGA MEDIO TIEMPO</t>
  </si>
  <si>
    <t>ENFERMERA JEFE VACUNACION</t>
  </si>
  <si>
    <t>ANESTESIOLOGA</t>
  </si>
  <si>
    <t>OFTALMOLOGO CONSULTA EXTERNA</t>
  </si>
  <si>
    <t xml:space="preserve">OFTALMOPEDIATRA CIRUGIA AMBULATORIA </t>
  </si>
  <si>
    <t>PROFESIONAL OCULOPLASTIA</t>
  </si>
  <si>
    <t>PROFESIONAL CORNEOLOGIA</t>
  </si>
  <si>
    <t>OPTOMETRA</t>
  </si>
  <si>
    <t>RETINOLOGA CONSULTA  EXTERNA Y CIRUGIA AMBULATORIA</t>
  </si>
  <si>
    <t>TERAPEUTA OCUPACIONAL</t>
  </si>
  <si>
    <t xml:space="preserve">TECNICO EN  TOMA DE ELECTRODIAGNOSTICO (ELECTROENCEFALOGRAMA  VIDEOTELEMETRIA Y POLISOMNOGRAFIA) </t>
  </si>
  <si>
    <t>TECNICO AUXILIAR  DE ENFERMERIA AYUDAS DIAGNOSTICAS</t>
  </si>
  <si>
    <t>TECNOLOGOS EN REGENCIA DE FARMACIA</t>
  </si>
  <si>
    <t>AUXILIAR DE ENFERMERIA VACUNACIÓN</t>
  </si>
  <si>
    <t>TECNICO AUXILIAR  DE ENFERMERIA CONSULTA MEDICA ESPECIALIZADA</t>
  </si>
  <si>
    <t>AUXILIAR ENFERMERIA PARA RECUPERACION CIRUGIA AMBULATORIA</t>
  </si>
  <si>
    <t>Prestación de servicios profesionales - Jefe de seguridad del paciente</t>
  </si>
  <si>
    <t>COORDINADOR PIC (PLAN DE INTERVENCIONES COLECTIVAS)</t>
  </si>
  <si>
    <t xml:space="preserve"> 2.4.5.02.09.02  Servicios para la comunidad, sociales y personales - Personal asistencial para atención servicios de salud  - PIC</t>
  </si>
  <si>
    <t>PSICOLOGOS PIC</t>
  </si>
  <si>
    <t>2.4.5.02.09.02</t>
  </si>
  <si>
    <t>ENFERMERAS PIC</t>
  </si>
  <si>
    <t>TRABAJADORES SOCIALES PIC</t>
  </si>
  <si>
    <t>ADMINISTRADOR EN SALUD OCUPACIONAL PIC</t>
  </si>
  <si>
    <t>NUTRICIONISTA PIC</t>
  </si>
  <si>
    <t>FISIOTERAPEUTA PIC</t>
  </si>
  <si>
    <t>ODONTOLOGOS PIC</t>
  </si>
  <si>
    <t>EXPERTOS PIC</t>
  </si>
  <si>
    <t>Tecnologos Promoción de la Salud PIC</t>
  </si>
  <si>
    <t>Auxiliares de Enfermeria PIC</t>
  </si>
  <si>
    <t>OK PIC</t>
  </si>
  <si>
    <t xml:space="preserve">GASTOS DE OPERACIÓN Y COMERCIALIZACION </t>
  </si>
  <si>
    <t>TOTAL PAA 2023</t>
  </si>
  <si>
    <t>CEHANI E.S.E.</t>
  </si>
  <si>
    <t xml:space="preserve">APROPIACION INICIAL DEL PRESUPUESTO DE GASTOS </t>
  </si>
  <si>
    <t>ENERO 01 A DICIEMBRE 31 DE 2023</t>
  </si>
  <si>
    <t>Código Completo</t>
  </si>
  <si>
    <t>Nivel</t>
  </si>
  <si>
    <t>Tipo</t>
  </si>
  <si>
    <t>Nombre de la Cuenta</t>
  </si>
  <si>
    <t>Apropiación Inicial</t>
  </si>
  <si>
    <t>2</t>
  </si>
  <si>
    <t>A</t>
  </si>
  <si>
    <t>Gastos</t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</si>
  <si>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</si>
  <si>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</si>
  <si>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</si>
  <si>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</si>
  <si>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</si>
  <si>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</si>
  <si>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</si>
  <si>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</si>
  <si>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</si>
  <si>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</si>
  <si>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</si>
  <si>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C</t>
  </si>
  <si>
    <t>Sueldo básico</t>
  </si>
  <si>
    <t>2.1.1.01.01.001.04</t>
  </si>
  <si>
    <t>Subsidio de alimentación</t>
  </si>
  <si>
    <t>2.1.1.01.01.001.05</t>
  </si>
  <si>
    <t>Auxilio de transporte</t>
  </si>
  <si>
    <t>2.1.1.01.01.001.06</t>
  </si>
  <si>
    <t>Prima de servicio</t>
  </si>
  <si>
    <t>2.1.1.01.01.001.07</t>
  </si>
  <si>
    <t>Bonificación por servicios prestados</t>
  </si>
  <si>
    <t>2.1.1.01.01.001.08</t>
  </si>
  <si>
    <t>Prestaciones sociales</t>
  </si>
  <si>
    <t>2.1.1.01.01.001.08.01</t>
  </si>
  <si>
    <t>Prima de navidad</t>
  </si>
  <si>
    <t>2.1.1.01.01.001.08.02</t>
  </si>
  <si>
    <t>Prima de vacaciones</t>
  </si>
  <si>
    <t>2.1.1.01.01.001.10</t>
  </si>
  <si>
    <t>Viáticos de los funcionarios en comisión</t>
  </si>
  <si>
    <t>2.1.1.01.02</t>
  </si>
  <si>
    <t>Contribuciones inherentes a la nómina</t>
  </si>
  <si>
    <t>2.1.1.01.02.001</t>
  </si>
  <si>
    <t>Aportes a la seguridad social en pensiones</t>
  </si>
  <si>
    <t>2.1.1.01.02.002</t>
  </si>
  <si>
    <t>Aportes a la seguridad social en salud</t>
  </si>
  <si>
    <t>2.1.1.01.02.003</t>
  </si>
  <si>
    <t xml:space="preserve">Aportes de cesantías </t>
  </si>
  <si>
    <t>2.1.1.01.02.003.01</t>
  </si>
  <si>
    <t>2.1.1.01.02.003.02</t>
  </si>
  <si>
    <t xml:space="preserve">Intereses - aportes de cesantías </t>
  </si>
  <si>
    <t>2.1.1.01.02.004</t>
  </si>
  <si>
    <t>Aportes a cajas de compensación familiar</t>
  </si>
  <si>
    <t>2.1.1.01.02.005</t>
  </si>
  <si>
    <t>Aportes generales al sistema de riesgos laborales</t>
  </si>
  <si>
    <t>2.1.1.01.02.006</t>
  </si>
  <si>
    <t>Aportes al ICBF</t>
  </si>
  <si>
    <t>2.1.1.01.02.007</t>
  </si>
  <si>
    <t>Aportes al SENA</t>
  </si>
  <si>
    <t>2.1.1.01.03</t>
  </si>
  <si>
    <t>Remuneraciones no constitutivas de factor salarial</t>
  </si>
  <si>
    <t>2.1.1.01.03.001</t>
  </si>
  <si>
    <t>2.1.1.01.03.001.02</t>
  </si>
  <si>
    <t>Indemnización por vacaciones</t>
  </si>
  <si>
    <t>2.1.1.01.03.001.03</t>
  </si>
  <si>
    <t>Bonificación especial de recreación</t>
  </si>
  <si>
    <t>2.1.1.01.03.020</t>
  </si>
  <si>
    <t>Estímulos a los empleados del Estado</t>
  </si>
  <si>
    <t>Plan de Bienestar Social e Incentivos</t>
  </si>
  <si>
    <t xml:space="preserve">Capacitaciones </t>
  </si>
  <si>
    <t>2.1.1.02</t>
  </si>
  <si>
    <t>Personal supernumerario y planta temporal</t>
  </si>
  <si>
    <t>2.1.1.02.01</t>
  </si>
  <si>
    <t>2.1.1.02.01.001</t>
  </si>
  <si>
    <t>2.1.1.02.01.001.01</t>
  </si>
  <si>
    <t>2.1.1.02.01.001.04</t>
  </si>
  <si>
    <t>2.1.1.02.01.001.05</t>
  </si>
  <si>
    <t>2.1.1.02.01.001.06</t>
  </si>
  <si>
    <t>2.1.1.02.01.001.07</t>
  </si>
  <si>
    <t>2.1.1.02.01.001.08</t>
  </si>
  <si>
    <t>2.1.1.02.01.001.08.01</t>
  </si>
  <si>
    <t>2.1.1.02.01.001.08.02</t>
  </si>
  <si>
    <t>2.1.1.02.01.001.10</t>
  </si>
  <si>
    <t>2.1.1.02.02</t>
  </si>
  <si>
    <t>2.1.1.02.02.001</t>
  </si>
  <si>
    <t>2.1.1.02.02.002</t>
  </si>
  <si>
    <t>2.1.1.02.02.003</t>
  </si>
  <si>
    <t>2.1.1.02.02.003.01</t>
  </si>
  <si>
    <t>2.1.1.02.02.003.02</t>
  </si>
  <si>
    <t>2.1.1.02.02.004</t>
  </si>
  <si>
    <t>2.1.1.02.02.005</t>
  </si>
  <si>
    <t>2.1.1.02.02.006</t>
  </si>
  <si>
    <t>2.1.1.02.02.007</t>
  </si>
  <si>
    <t>2.1.1.02.03</t>
  </si>
  <si>
    <t>2.1.1.02.03.001</t>
  </si>
  <si>
    <t>2.1.1.02.03.001.02</t>
  </si>
  <si>
    <t>2.1.1.02.03.001.03</t>
  </si>
  <si>
    <t>2.1.1.99</t>
  </si>
  <si>
    <t>Gastos de Personal - Cuentas por pagar Vigencias anterior</t>
  </si>
  <si>
    <t>2.1.2</t>
  </si>
  <si>
    <t>Adquisición de bienes y servicios</t>
  </si>
  <si>
    <t>2.1.2.02</t>
  </si>
  <si>
    <t>Adquisiciones diferentes de activos</t>
  </si>
  <si>
    <t>2.1.2.02.01</t>
  </si>
  <si>
    <t>Materiales y suministros</t>
  </si>
  <si>
    <t xml:space="preserve">Productos alimenticios, bebidas y tabaco; textiles, prendas de vestir y productos de cuero </t>
  </si>
  <si>
    <t>2.1.2.02.01.003</t>
  </si>
  <si>
    <t>Otros bienes transportables (excepto productos metálicos, maquinaria y equipo)</t>
  </si>
  <si>
    <t>Otros Materiales y suministros</t>
  </si>
  <si>
    <t>Combustibles y lubricantes</t>
  </si>
  <si>
    <t>2.1.2.02.02</t>
  </si>
  <si>
    <t>Adquisición de servicios</t>
  </si>
  <si>
    <t>2.1.2.02.02.006</t>
  </si>
  <si>
    <t>Comercio y distribución; alojamiento; servicios de suministro de comidas y bebidas; servicios de transporte; y servicios de distribución de electricidad, gas y agua</t>
  </si>
  <si>
    <t>Servicios de mensajería</t>
  </si>
  <si>
    <t>Servicios públicos</t>
  </si>
  <si>
    <t>2.1.2.02.02.007</t>
  </si>
  <si>
    <t>Servicios financieros y servicios conexos; servicios inmobiliarios; y servicios de arrendamiento y leasing</t>
  </si>
  <si>
    <t>Seguros y pólizas</t>
  </si>
  <si>
    <t>Arrendamientos</t>
  </si>
  <si>
    <t>2.1.2.02.02.007.03</t>
  </si>
  <si>
    <t>Servicios financieros</t>
  </si>
  <si>
    <t>2.1.2.02.02.008</t>
  </si>
  <si>
    <t xml:space="preserve">Servicios prestados a las empresas y servicios de producción </t>
  </si>
  <si>
    <t>Servicios jurídicos y contables, servicios de consultoría y áreas administrativas - Personal Administrativo</t>
  </si>
  <si>
    <t>2.1.2.02.02.008.02</t>
  </si>
  <si>
    <t xml:space="preserve">Servicios de publicidad e impresión </t>
  </si>
  <si>
    <t>2.1.2.02.02.008.03</t>
  </si>
  <si>
    <t>Telecomunicaciones</t>
  </si>
  <si>
    <t>2.1.2.02.02.008.04</t>
  </si>
  <si>
    <t>Servicios de Limpieza, aseo y desinfección</t>
  </si>
  <si>
    <t>2.1.2.02.02.008.05</t>
  </si>
  <si>
    <t>Seguridad y vigilancia</t>
  </si>
  <si>
    <t>Mantenimiento hospitalario</t>
  </si>
  <si>
    <t>2.1.2.02.02.009</t>
  </si>
  <si>
    <t>Servicios para la comunidad, sociales y personales</t>
  </si>
  <si>
    <t>2.1.2.02.02.009.01</t>
  </si>
  <si>
    <t>Personal asistencial para areas administrativas - CEHANI E.S.E.</t>
  </si>
  <si>
    <t xml:space="preserve">2.1.2.02.02.009.03 </t>
  </si>
  <si>
    <t>2.1.2.02.02.010</t>
  </si>
  <si>
    <t>2.1.2.99</t>
  </si>
  <si>
    <t>Adquisición de bienes y servicios - Cuentas por pagar Vigencias anteriores</t>
  </si>
  <si>
    <t>2.1.3</t>
  </si>
  <si>
    <t>Transferencias corrientes</t>
  </si>
  <si>
    <t>2.1.3.13</t>
  </si>
  <si>
    <t>Sentencias y conciliaciones</t>
  </si>
  <si>
    <t>2.1.3.13.01</t>
  </si>
  <si>
    <t>Fallos nacionales</t>
  </si>
  <si>
    <t>2.1.3.13.01.001</t>
  </si>
  <si>
    <t>Sentencias</t>
  </si>
  <si>
    <t>2.1.3.99</t>
  </si>
  <si>
    <t>Transferencias corrientes - Cuentas por Pagar Vigencias anteriores</t>
  </si>
  <si>
    <t>2.1.8</t>
  </si>
  <si>
    <t>Gastos por tributos, tasas, contribuciones, multas, sanciones e intereses de mora</t>
  </si>
  <si>
    <t>2.1.8.01</t>
  </si>
  <si>
    <t>Impuestos</t>
  </si>
  <si>
    <t>2.1.8.01.14</t>
  </si>
  <si>
    <t>Gravamen a los movimientos financieros</t>
  </si>
  <si>
    <t>2.1.8.01.56</t>
  </si>
  <si>
    <t>Impuesto de alumbrado público</t>
  </si>
  <si>
    <t>2.1.8.04</t>
  </si>
  <si>
    <t>Contribuciones</t>
  </si>
  <si>
    <t>2.1.8.04.01</t>
  </si>
  <si>
    <t>Cuota de fiscalización y auditaje</t>
  </si>
  <si>
    <t>2.1.8.04.07</t>
  </si>
  <si>
    <t>Contribución de vigilancia - Superintendencia Nacional de Salud</t>
  </si>
  <si>
    <t>2.1.8.99</t>
  </si>
  <si>
    <t>Gastos por tributos, tasas, contribuciones, multas, sanciones e intereses de mora - Cuentas por pagar - Vigencias anteriores</t>
  </si>
  <si>
    <t>2.3</t>
  </si>
  <si>
    <t>Inversión</t>
  </si>
  <si>
    <t>2.3.2</t>
  </si>
  <si>
    <t>2.3.2.01</t>
  </si>
  <si>
    <t>Adquisición de activos no financieros</t>
  </si>
  <si>
    <t>2.3.2.01.01</t>
  </si>
  <si>
    <t>Activos fijos</t>
  </si>
  <si>
    <t>2.3.2.01.01.001</t>
  </si>
  <si>
    <t>Edificaciones y estructuras</t>
  </si>
  <si>
    <t>2.3.2.01.01.001.02</t>
  </si>
  <si>
    <t>Edificaciones distintas a viviendas</t>
  </si>
  <si>
    <t>Edificios relacionados con salud</t>
  </si>
  <si>
    <t>2.3.2.01.01.003</t>
  </si>
  <si>
    <t>Maquinaria y equipo</t>
  </si>
  <si>
    <t>2.3.2.01.01.003.03</t>
  </si>
  <si>
    <t>Maquinaria de oficina, contabilidad e informática</t>
  </si>
  <si>
    <t>Maquinaria de informática y sus partes, piezas y accesorios</t>
  </si>
  <si>
    <t>2.3.2.01.01.003.06</t>
  </si>
  <si>
    <t>Aparatos médicos, instrumentos ópticos y de precisión, relojes</t>
  </si>
  <si>
    <t>Aparatos médicos y quirúrgicos y aparatos ortésicos y protésicos</t>
  </si>
  <si>
    <t>2.3.2.01.01.005</t>
  </si>
  <si>
    <t>Otros activos fijos</t>
  </si>
  <si>
    <t>2.3.2.01.01.005.02</t>
  </si>
  <si>
    <t>Productos de la propiedad intelectual</t>
  </si>
  <si>
    <t>2.3.2.01.01.005.02.03</t>
  </si>
  <si>
    <t>Programas de informática y bases de datos</t>
  </si>
  <si>
    <t>2.3.2.01.01.005.02.03.01</t>
  </si>
  <si>
    <t>Programas de informática</t>
  </si>
  <si>
    <t>Paquetes de software</t>
  </si>
  <si>
    <t>2.3.2.99</t>
  </si>
  <si>
    <t>2.4</t>
  </si>
  <si>
    <t xml:space="preserve">Gastos de Operación Comercial </t>
  </si>
  <si>
    <t>2.4.1</t>
  </si>
  <si>
    <t>2.4.1.01</t>
  </si>
  <si>
    <t>2.4.1.01.01</t>
  </si>
  <si>
    <t>2.4.1.01.01.001</t>
  </si>
  <si>
    <t>2.4.1.01.01.001.01</t>
  </si>
  <si>
    <t>2.4.1.01.01.001.04</t>
  </si>
  <si>
    <t>2.4.1.01.01.001.05</t>
  </si>
  <si>
    <t>2.4.1.01.01.001.06</t>
  </si>
  <si>
    <t>2.4.1.01.01.001.07</t>
  </si>
  <si>
    <t>2.4.1.01.01.001.08</t>
  </si>
  <si>
    <t>2.4.1.01.01.001.08.01</t>
  </si>
  <si>
    <t>2.4.1.01.01.001.08.02</t>
  </si>
  <si>
    <t>2.4.1.01.01.001.10</t>
  </si>
  <si>
    <t>2.4.1.01.02</t>
  </si>
  <si>
    <t>2.4.1.01.02.001</t>
  </si>
  <si>
    <t>2.4.1.01.02.002</t>
  </si>
  <si>
    <t>2.4.1.01.02.003</t>
  </si>
  <si>
    <t>2.4.1.01.02.003.01</t>
  </si>
  <si>
    <t>2.4.1.01.02.003.02</t>
  </si>
  <si>
    <t>Aportes de cesantías  - Intereses a la cesantia</t>
  </si>
  <si>
    <t>2.4.1.01.02.004</t>
  </si>
  <si>
    <t>2.4.1.01.02.005</t>
  </si>
  <si>
    <t>2.4.1.01.02.006</t>
  </si>
  <si>
    <t>2.4.1.01.02.007</t>
  </si>
  <si>
    <t>2.4.1.01.03</t>
  </si>
  <si>
    <t>2.4.1.01.03.001</t>
  </si>
  <si>
    <t>2.4.1.01.03.001.02</t>
  </si>
  <si>
    <t>2.4.1.01.03.001.03</t>
  </si>
  <si>
    <t>2.4.1.02</t>
  </si>
  <si>
    <t>2.4.1.02.01</t>
  </si>
  <si>
    <t>2.4.1.02.01.001</t>
  </si>
  <si>
    <t>2.4.1.02.01.001.01</t>
  </si>
  <si>
    <t>2.4.1.02.01.001.04</t>
  </si>
  <si>
    <t>2.4.1.02.01.001.05</t>
  </si>
  <si>
    <t>2.4.1.02.01.001.06</t>
  </si>
  <si>
    <t>2.4.1.02.01.001.07</t>
  </si>
  <si>
    <t>2.4.1.02.01.001.08</t>
  </si>
  <si>
    <t>2.4.1.02.01.001.08.01</t>
  </si>
  <si>
    <t>2.4.1.02.01.001.08.02</t>
  </si>
  <si>
    <t>2.4.1.02.01.001.10</t>
  </si>
  <si>
    <t>2.4.1.02.02</t>
  </si>
  <si>
    <t>2.4.1.02.02.001</t>
  </si>
  <si>
    <t>2.4.1.02.02.002</t>
  </si>
  <si>
    <t>2.4.1.02.02.003</t>
  </si>
  <si>
    <t>2.4.1.02.02.003.01</t>
  </si>
  <si>
    <t>2.4.1.02.02.003.02</t>
  </si>
  <si>
    <t>Aportes de cesantías - Intereses a las cesantias</t>
  </si>
  <si>
    <t>2.4.1.02.02.004</t>
  </si>
  <si>
    <t>2.4.1.02.02.005</t>
  </si>
  <si>
    <t>2.4.1.02.02.006</t>
  </si>
  <si>
    <t>2.4.1.02.02.007</t>
  </si>
  <si>
    <t>2.4.1.02.03</t>
  </si>
  <si>
    <t>2.4.1.02.03.001</t>
  </si>
  <si>
    <t>2.4.1.02.03.001.02</t>
  </si>
  <si>
    <t>2.4.1.02.03.001.03</t>
  </si>
  <si>
    <t>2.4.1.99</t>
  </si>
  <si>
    <t>2.4.5</t>
  </si>
  <si>
    <t>Gastos de comercialización y producción</t>
  </si>
  <si>
    <t>2.4.5.01</t>
  </si>
  <si>
    <t>Productos alimenticios, bebidas y tabaco; textiles, prendas de vestir y productos de cuero</t>
  </si>
  <si>
    <t>2.4.5.01.03</t>
  </si>
  <si>
    <t>Medicamentos</t>
  </si>
  <si>
    <t>Dispositivos médicos e insumos médicos</t>
  </si>
  <si>
    <t>2.4.5.01.03.03</t>
  </si>
  <si>
    <t>Libros, diarios o publicaciones impresas</t>
  </si>
  <si>
    <t>Libros, diarios o publicaciones impresas - CEHANI E.S.E.</t>
  </si>
  <si>
    <t>Libros, diarios o publicaciones impresas - PIC</t>
  </si>
  <si>
    <t>2.4.5.01.03.04</t>
  </si>
  <si>
    <t>Otros Materiales y suministros - CEHANI E.S.E.</t>
  </si>
  <si>
    <t>Otros Materiales y suministros - PIC</t>
  </si>
  <si>
    <t>2.4.5.02</t>
  </si>
  <si>
    <t>2.4.5.02.06</t>
  </si>
  <si>
    <t>Logística - PIC</t>
  </si>
  <si>
    <t>Servicio de transporte y otros</t>
  </si>
  <si>
    <t>2.4.5.02.08</t>
  </si>
  <si>
    <t>Servicios jurídicos y contables, servicios de consultoría y áreas administrativas - PIC</t>
  </si>
  <si>
    <t>Servicios de limpieza y esterilización</t>
  </si>
  <si>
    <t>2.4.5.02.09</t>
  </si>
  <si>
    <t>Servicios para la comunidad, sociales y personales - Personal asistencial para atención servicios de salud  - CEHANI E.S.E.</t>
  </si>
  <si>
    <t xml:space="preserve"> Servicios para la comunidad, sociales y personales - Personal asistencial para atención servicios de salud  - PIC</t>
  </si>
  <si>
    <t>2.4.5.99</t>
  </si>
  <si>
    <t>Gastos de comercialización y producción - Cuentas por Pagar Vigencias anteriores</t>
  </si>
  <si>
    <t>TOTAL APROPIACION INICIAL DEL PRESUPUESTO DE GASTOS 2023</t>
  </si>
  <si>
    <t>APROPIACION INICIAL DEL PRESUPUESTO DE INGRESOS</t>
  </si>
  <si>
    <t>Ingresos</t>
  </si>
  <si>
    <t>1.0</t>
  </si>
  <si>
    <t>Disponibilidad Inicial</t>
  </si>
  <si>
    <t>1.0.01</t>
  </si>
  <si>
    <t>Caja</t>
  </si>
  <si>
    <t>1.0.02</t>
  </si>
  <si>
    <t>Bancos</t>
  </si>
  <si>
    <t>1.1</t>
  </si>
  <si>
    <t>Ingresos Corrientes</t>
  </si>
  <si>
    <t>1.1.02</t>
  </si>
  <si>
    <t>Ingresos no tributarios</t>
  </si>
  <si>
    <t>1.1.02.01</t>
  </si>
  <si>
    <t>1.1.02.01.005</t>
  </si>
  <si>
    <t>Contribuciones diversas</t>
  </si>
  <si>
    <t>1.1.02.01.005.66</t>
  </si>
  <si>
    <t>Copagos</t>
  </si>
  <si>
    <t>1.1.02.01.005.67</t>
  </si>
  <si>
    <t>Cuotas moderadoras</t>
  </si>
  <si>
    <t>1.1.02.05</t>
  </si>
  <si>
    <t>Venta de bienes y servicios</t>
  </si>
  <si>
    <t>1.1.02.05.001</t>
  </si>
  <si>
    <t>Ventas de establecimientos de mercado</t>
  </si>
  <si>
    <t>1.1.02.05.001.09</t>
  </si>
  <si>
    <t>1.1.02.05.001.09.02</t>
  </si>
  <si>
    <t>Régimen Subsidiado</t>
  </si>
  <si>
    <t>1.1.02.05.001.09.02.01</t>
  </si>
  <si>
    <t>1.1.02.05.001.09.02.01.02</t>
  </si>
  <si>
    <t>No Capitado</t>
  </si>
  <si>
    <t>1.1.02.05.001.09.02.02</t>
  </si>
  <si>
    <t>Régimen Contributivo</t>
  </si>
  <si>
    <t>1.1.02.05.001.09.02.02.02</t>
  </si>
  <si>
    <t>1.1.02.05.001.09.02.03</t>
  </si>
  <si>
    <t>Plan de Intervenciones Colectivas</t>
  </si>
  <si>
    <t>1.1.02.05.001.09.02.05</t>
  </si>
  <si>
    <t>Seguro Obligatorio de Accidentes de Tránsito</t>
  </si>
  <si>
    <t>1.1.02.05.001.09.02.06</t>
  </si>
  <si>
    <t>Administradoras de Riesgos Laborales</t>
  </si>
  <si>
    <t>1.1.02.05.001.09.02.07</t>
  </si>
  <si>
    <t>Fuerzas militares</t>
  </si>
  <si>
    <t>1.1.02.05.001.09.02.08</t>
  </si>
  <si>
    <t>Policia Nacional</t>
  </si>
  <si>
    <t>1.1.02.05.001.09.02.09</t>
  </si>
  <si>
    <t xml:space="preserve">IPS Privadas </t>
  </si>
  <si>
    <t>1.1.02.05.001.09.02.13</t>
  </si>
  <si>
    <t>Particulares</t>
  </si>
  <si>
    <t>1.1.02.05.001.09.02.15</t>
  </si>
  <si>
    <t>Atención a la población pobre no afiliada al régimen subsidiado</t>
  </si>
  <si>
    <t>1.1.02.05.001.09.02.17</t>
  </si>
  <si>
    <t>Medicina Prepagada</t>
  </si>
  <si>
    <t>1.1.02.05.001.09.02.18</t>
  </si>
  <si>
    <t>Otras ventas de servicios de salud</t>
  </si>
  <si>
    <t>1.1.02.05.001.09.02.18.01</t>
  </si>
  <si>
    <t>Otras ventas de servicios de salud - Otros</t>
  </si>
  <si>
    <t>1.1.02.05.001.09.02.18.02</t>
  </si>
  <si>
    <t>IDSN - Recursos Salud Publica - Fondo para la Rehabilitación Inversion y Lucha contra el Crimen Organizado (FRISCO)</t>
  </si>
  <si>
    <t>1.1.02.05.001.99</t>
  </si>
  <si>
    <t>Recuperación de Cartera de vigencias anteriores</t>
  </si>
  <si>
    <t>1.1.02.05.001.99.01</t>
  </si>
  <si>
    <t>1.1.02.05.001.99.02</t>
  </si>
  <si>
    <t>1.1.02.05.001.99.03</t>
  </si>
  <si>
    <t>1.1.02.05.001.99.04</t>
  </si>
  <si>
    <t>1.1.02.05.001.99.05</t>
  </si>
  <si>
    <t>1.1.02.05.001.99.06</t>
  </si>
  <si>
    <t>1.1.02.05.001.99.07</t>
  </si>
  <si>
    <t>Otras Régimen Especial</t>
  </si>
  <si>
    <t>1.1.02.05.002</t>
  </si>
  <si>
    <t>Ventas incidentales de establecimientos no de mercado</t>
  </si>
  <si>
    <t>1.1.02.05.002.08</t>
  </si>
  <si>
    <t>Servicios prestados a las empresas y servicios de producción</t>
  </si>
  <si>
    <t>1.1.02.06</t>
  </si>
  <si>
    <t>1.1.02.06.006</t>
  </si>
  <si>
    <t>Transferencias de otras entidades del gobierno general</t>
  </si>
  <si>
    <t>1.1.02.06.006.01</t>
  </si>
  <si>
    <t>Aportes Nación</t>
  </si>
  <si>
    <t>Recursos de capital</t>
  </si>
  <si>
    <t>1.2.05</t>
  </si>
  <si>
    <t>Rendimientos financieros</t>
  </si>
  <si>
    <t>1.2.05.02</t>
  </si>
  <si>
    <t>Depósitos</t>
  </si>
  <si>
    <t>TOTAL APROPIACION INICIAL DEL PRESUPUESTO DE INGRESOS 2023</t>
  </si>
</sst>
</file>

<file path=xl/styles.xml><?xml version="1.0" encoding="utf-8"?>
<styleSheet xmlns="http://schemas.openxmlformats.org/spreadsheetml/2006/main">
  <numFmts count="9">
    <numFmt numFmtId="44" formatCode="_(&quot;$&quot;* #,##0.00_);_(&quot;$&quot;* \(#,##0.00\);_(&quot;$&quot;* &quot;-&quot;??_);_(@_)"/>
    <numFmt numFmtId="176" formatCode="_-* #,##0_-;\-* #,##0_-;_-* &quot;-&quot;??_-;_-@_-"/>
    <numFmt numFmtId="177" formatCode="_ * #,##0_ ;_ * \-#,##0_ ;_ * &quot;-&quot;_ ;_ @_ "/>
    <numFmt numFmtId="42" formatCode="_(&quot;$&quot;* #,##0_);_(&quot;$&quot;* \(#,##0\);_(&quot;$&quot;* &quot;-&quot;_);_(@_)"/>
    <numFmt numFmtId="43" formatCode="_(* #,##0.00_);_(* \(#,##0.00\);_(* &quot;-&quot;??_);_(@_)"/>
    <numFmt numFmtId="178" formatCode="00"/>
    <numFmt numFmtId="179" formatCode="_(* #,##0_);_(* \(#,##0\);_(* &quot;-&quot;??_);_(@_)"/>
    <numFmt numFmtId="180" formatCode="_(* #,##0.0_);_(* \(#,##0.0\);_(* &quot;-&quot;??_);_(@_)"/>
    <numFmt numFmtId="181" formatCode="_-* #,##0.00_-;\-* #,##0.00_-;_-* &quot;-&quot;??_-;_-@_-"/>
  </numFmts>
  <fonts count="63">
    <font>
      <sz val="11"/>
      <color theme="1"/>
      <name val="Calibri"/>
      <charset val="134"/>
      <scheme val="minor"/>
    </font>
    <font>
      <b/>
      <sz val="14"/>
      <color theme="1"/>
      <name val="Arial Narrow"/>
      <charset val="134"/>
    </font>
    <font>
      <sz val="10"/>
      <color theme="1"/>
      <name val="Arial Narrow"/>
      <charset val="134"/>
    </font>
    <font>
      <sz val="11"/>
      <color theme="1"/>
      <name val="Arial Narrow"/>
      <charset val="134"/>
    </font>
    <font>
      <b/>
      <sz val="11"/>
      <color theme="0"/>
      <name val="Arial Narrow"/>
      <charset val="134"/>
    </font>
    <font>
      <b/>
      <sz val="11"/>
      <color theme="1"/>
      <name val="Arial Narrow"/>
      <charset val="134"/>
    </font>
    <font>
      <b/>
      <sz val="10"/>
      <color rgb="FFFFFFFF"/>
      <name val="Arial Narrow"/>
      <charset val="134"/>
    </font>
    <font>
      <sz val="10"/>
      <color rgb="FF000000"/>
      <name val="Arial Narrow"/>
      <charset val="134"/>
    </font>
    <font>
      <sz val="10"/>
      <name val="Arial Narrow"/>
      <charset val="134"/>
    </font>
    <font>
      <b/>
      <sz val="10"/>
      <name val="Arial Narrow"/>
      <charset val="134"/>
    </font>
    <font>
      <b/>
      <sz val="10"/>
      <color theme="0"/>
      <name val="Arial Narrow"/>
      <charset val="134"/>
    </font>
    <font>
      <b/>
      <sz val="8"/>
      <color theme="0"/>
      <name val="Arial"/>
      <charset val="134"/>
    </font>
    <font>
      <b/>
      <sz val="8"/>
      <color theme="0"/>
      <name val="Arial Narrow"/>
      <charset val="134"/>
    </font>
    <font>
      <sz val="10"/>
      <color theme="1"/>
      <name val="Arial"/>
      <charset val="134"/>
    </font>
    <font>
      <b/>
      <sz val="8"/>
      <color theme="0" tint="-0.0499893185216834"/>
      <name val="Arial"/>
      <charset val="134"/>
    </font>
    <font>
      <sz val="10"/>
      <name val="Arial"/>
      <charset val="134"/>
    </font>
    <font>
      <b/>
      <sz val="8"/>
      <color theme="1"/>
      <name val="Arial"/>
      <charset val="134"/>
    </font>
    <font>
      <b/>
      <sz val="8"/>
      <name val="Arial"/>
      <charset val="134"/>
    </font>
    <font>
      <b/>
      <sz val="10"/>
      <color theme="1"/>
      <name val="Arial"/>
      <charset val="134"/>
    </font>
    <font>
      <sz val="8"/>
      <color theme="1"/>
      <name val="Arial"/>
      <charset val="134"/>
    </font>
    <font>
      <sz val="8"/>
      <name val="Arial"/>
      <charset val="134"/>
    </font>
    <font>
      <b/>
      <sz val="10"/>
      <name val="Arial"/>
      <charset val="134"/>
    </font>
    <font>
      <sz val="8"/>
      <color theme="2" tint="-0.899990844447157"/>
      <name val="Arial"/>
      <charset val="134"/>
    </font>
    <font>
      <sz val="10"/>
      <color rgb="FFFF0000"/>
      <name val="Arial"/>
      <charset val="134"/>
    </font>
    <font>
      <b/>
      <sz val="14"/>
      <color theme="0"/>
      <name val="Arial"/>
      <charset val="134"/>
    </font>
    <font>
      <b/>
      <i/>
      <sz val="11"/>
      <color theme="0" tint="-0.0499893185216834"/>
      <name val="Arial"/>
      <charset val="134"/>
    </font>
    <font>
      <b/>
      <i/>
      <sz val="8"/>
      <name val="Arial"/>
      <charset val="134"/>
    </font>
    <font>
      <sz val="8"/>
      <color indexed="8"/>
      <name val="Arial"/>
      <charset val="134"/>
    </font>
    <font>
      <b/>
      <i/>
      <sz val="8"/>
      <color rgb="FFFF0000"/>
      <name val="Arial"/>
      <charset val="134"/>
    </font>
    <font>
      <i/>
      <sz val="8"/>
      <name val="Arial"/>
      <charset val="134"/>
    </font>
    <font>
      <b/>
      <i/>
      <sz val="8"/>
      <color theme="1"/>
      <name val="Arial"/>
      <charset val="134"/>
    </font>
    <font>
      <sz val="11"/>
      <color theme="1"/>
      <name val="Arial"/>
      <charset val="134"/>
    </font>
    <font>
      <sz val="7"/>
      <color theme="1"/>
      <name val="Arial"/>
      <charset val="134"/>
    </font>
    <font>
      <b/>
      <i/>
      <sz val="8"/>
      <color theme="0" tint="-0.0499893185216834"/>
      <name val="Arial"/>
      <charset val="134"/>
    </font>
    <font>
      <b/>
      <sz val="7"/>
      <name val="Arial"/>
      <charset val="134"/>
    </font>
    <font>
      <sz val="8"/>
      <color rgb="FF000000"/>
      <name val="Arial"/>
      <charset val="134"/>
    </font>
    <font>
      <sz val="7"/>
      <name val="Arial"/>
      <charset val="134"/>
    </font>
    <font>
      <b/>
      <sz val="14"/>
      <color theme="0" tint="-0.0499893185216834"/>
      <name val="Arial"/>
      <charset val="134"/>
    </font>
    <font>
      <sz val="14"/>
      <color theme="1"/>
      <name val="Arial"/>
      <charset val="134"/>
    </font>
    <font>
      <b/>
      <sz val="11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theme="0"/>
      <name val="Calibri"/>
      <charset val="134"/>
      <scheme val="minor"/>
    </font>
    <font>
      <sz val="11"/>
      <color theme="1"/>
      <name val="Calibri"/>
      <charset val="134"/>
    </font>
    <font>
      <b/>
      <sz val="9"/>
      <name val="Tahoma"/>
      <charset val="134"/>
    </font>
    <font>
      <sz val="9"/>
      <name val="Tahoma"/>
      <charset val="134"/>
    </font>
  </fonts>
  <fills count="5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3">
    <xf numFmtId="0" fontId="0" fillId="0" borderId="0"/>
    <xf numFmtId="1" fontId="8" fillId="0" borderId="0" applyFill="0">
      <alignment horizontal="center" vertical="center"/>
    </xf>
    <xf numFmtId="0" fontId="39" fillId="0" borderId="13" applyNumberFormat="0" applyFill="0" applyAlignment="0" applyProtection="0">
      <alignment vertical="center"/>
    </xf>
    <xf numFmtId="42" fontId="41" fillId="0" borderId="0" applyFont="0" applyFill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177" fontId="41" fillId="0" borderId="0" applyFont="0" applyFill="0" applyBorder="0" applyAlignment="0" applyProtection="0">
      <alignment vertical="center"/>
    </xf>
    <xf numFmtId="44" fontId="41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9" fontId="41" fillId="0" borderId="0" applyFon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8" fillId="31" borderId="16" applyNumberFormat="0" applyAlignment="0" applyProtection="0">
      <alignment vertical="center"/>
    </xf>
    <xf numFmtId="0" fontId="41" fillId="32" borderId="17" applyNumberFormat="0" applyFont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18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7" fillId="30" borderId="15" applyNumberFormat="0" applyAlignment="0" applyProtection="0">
      <alignment vertical="center"/>
    </xf>
    <xf numFmtId="0" fontId="57" fillId="31" borderId="15" applyNumberFormat="0" applyAlignment="0" applyProtection="0">
      <alignment vertical="center"/>
    </xf>
    <xf numFmtId="0" fontId="53" fillId="34" borderId="20" applyNumberFormat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0" fillId="0" borderId="0"/>
    <xf numFmtId="0" fontId="58" fillId="37" borderId="0" applyNumberFormat="0" applyBorder="0" applyAlignment="0" applyProtection="0">
      <alignment vertical="center"/>
    </xf>
    <xf numFmtId="0" fontId="40" fillId="39" borderId="0" applyNumberFormat="0" applyBorder="0" applyAlignment="0" applyProtection="0">
      <alignment vertical="center"/>
    </xf>
    <xf numFmtId="0" fontId="52" fillId="33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40" fillId="40" borderId="0" applyNumberFormat="0" applyBorder="0" applyAlignment="0" applyProtection="0">
      <alignment vertical="center"/>
    </xf>
    <xf numFmtId="0" fontId="59" fillId="41" borderId="0" applyNumberFormat="0" applyBorder="0" applyAlignment="0" applyProtection="0"/>
    <xf numFmtId="0" fontId="40" fillId="36" borderId="0" applyNumberFormat="0" applyBorder="0" applyAlignment="0" applyProtection="0">
      <alignment vertical="center"/>
    </xf>
    <xf numFmtId="0" fontId="42" fillId="45" borderId="0" applyNumberFormat="0" applyBorder="0" applyAlignment="0" applyProtection="0">
      <alignment vertical="center"/>
    </xf>
    <xf numFmtId="0" fontId="40" fillId="44" borderId="0" applyNumberFormat="0" applyBorder="0" applyAlignment="0" applyProtection="0">
      <alignment vertical="center"/>
    </xf>
    <xf numFmtId="0" fontId="42" fillId="48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50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15" fillId="0" borderId="0"/>
    <xf numFmtId="0" fontId="42" fillId="23" borderId="0" applyNumberFormat="0" applyBorder="0" applyAlignment="0" applyProtection="0">
      <alignment vertical="center"/>
    </xf>
    <xf numFmtId="0" fontId="60" fillId="0" borderId="0"/>
  </cellStyleXfs>
  <cellXfs count="42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43" fontId="1" fillId="0" borderId="0" xfId="7" applyFont="1" applyAlignment="1">
      <alignment vertical="center" wrapText="1"/>
    </xf>
    <xf numFmtId="0" fontId="3" fillId="0" borderId="0" xfId="0" applyFont="1"/>
    <xf numFmtId="0" fontId="4" fillId="3" borderId="1" xfId="50" applyFont="1" applyFill="1" applyBorder="1" applyAlignment="1">
      <alignment horizontal="center" vertical="center" wrapText="1"/>
    </xf>
    <xf numFmtId="178" fontId="4" fillId="3" borderId="1" xfId="50" applyNumberFormat="1" applyFont="1" applyFill="1" applyBorder="1" applyAlignment="1">
      <alignment horizontal="center" vertical="center" wrapText="1"/>
    </xf>
    <xf numFmtId="43" fontId="4" fillId="3" borderId="1" xfId="7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179" fontId="6" fillId="4" borderId="1" xfId="7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6" fillId="5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179" fontId="6" fillId="5" borderId="1" xfId="7" applyNumberFormat="1" applyFont="1" applyFill="1" applyBorder="1" applyAlignment="1">
      <alignment vertical="center"/>
    </xf>
    <xf numFmtId="0" fontId="7" fillId="6" borderId="1" xfId="0" applyFont="1" applyFill="1" applyBorder="1" applyAlignment="1">
      <alignment vertical="center"/>
    </xf>
    <xf numFmtId="0" fontId="7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vertical="center" wrapText="1"/>
    </xf>
    <xf numFmtId="179" fontId="8" fillId="6" borderId="1" xfId="7" applyNumberFormat="1" applyFont="1" applyFill="1" applyBorder="1" applyAlignment="1">
      <alignment horizontal="left" vertical="center"/>
    </xf>
    <xf numFmtId="0" fontId="9" fillId="6" borderId="1" xfId="0" applyFont="1" applyFill="1" applyBorder="1" applyAlignment="1">
      <alignment vertical="center"/>
    </xf>
    <xf numFmtId="0" fontId="9" fillId="6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vertical="center" wrapText="1"/>
    </xf>
    <xf numFmtId="179" fontId="9" fillId="6" borderId="1" xfId="7" applyNumberFormat="1" applyFont="1" applyFill="1" applyBorder="1" applyAlignment="1">
      <alignment horizontal="left" vertical="center"/>
    </xf>
    <xf numFmtId="0" fontId="9" fillId="7" borderId="1" xfId="0" applyFont="1" applyFill="1" applyBorder="1" applyAlignment="1">
      <alignment vertical="center"/>
    </xf>
    <xf numFmtId="0" fontId="9" fillId="7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vertical="center" wrapText="1"/>
    </xf>
    <xf numFmtId="179" fontId="9" fillId="7" borderId="1" xfId="7" applyNumberFormat="1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vertical="center" wrapText="1"/>
    </xf>
    <xf numFmtId="179" fontId="9" fillId="8" borderId="1" xfId="7" applyNumberFormat="1" applyFont="1" applyFill="1" applyBorder="1" applyAlignment="1">
      <alignment vertical="center"/>
    </xf>
    <xf numFmtId="0" fontId="8" fillId="9" borderId="1" xfId="0" applyFont="1" applyFill="1" applyBorder="1" applyAlignment="1">
      <alignment vertical="center"/>
    </xf>
    <xf numFmtId="0" fontId="8" fillId="9" borderId="1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vertical="center" wrapText="1"/>
    </xf>
    <xf numFmtId="179" fontId="8" fillId="9" borderId="1" xfId="7" applyNumberFormat="1" applyFont="1" applyFill="1" applyBorder="1" applyAlignment="1">
      <alignment vertical="center"/>
    </xf>
    <xf numFmtId="179" fontId="8" fillId="9" borderId="1" xfId="7" applyNumberFormat="1" applyFont="1" applyFill="1" applyBorder="1" applyAlignment="1">
      <alignment horizontal="center" vertical="center"/>
    </xf>
    <xf numFmtId="179" fontId="7" fillId="9" borderId="1" xfId="7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179" fontId="8" fillId="8" borderId="1" xfId="7" applyNumberFormat="1" applyFont="1" applyFill="1" applyBorder="1" applyAlignment="1">
      <alignment horizontal="center" vertical="center"/>
    </xf>
    <xf numFmtId="179" fontId="8" fillId="6" borderId="1" xfId="7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/>
    </xf>
    <xf numFmtId="179" fontId="10" fillId="5" borderId="1" xfId="7" applyNumberFormat="1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right" vertical="center"/>
    </xf>
    <xf numFmtId="0" fontId="11" fillId="5" borderId="3" xfId="0" applyFont="1" applyFill="1" applyBorder="1" applyAlignment="1">
      <alignment horizontal="right" vertical="center"/>
    </xf>
    <xf numFmtId="43" fontId="0" fillId="0" borderId="0" xfId="0" applyNumberFormat="1"/>
    <xf numFmtId="179" fontId="0" fillId="0" borderId="0" xfId="7" applyNumberFormat="1" applyFont="1"/>
    <xf numFmtId="0" fontId="1" fillId="0" borderId="4" xfId="0" applyFont="1" applyBorder="1" applyAlignment="1">
      <alignment horizontal="center" vertical="center"/>
    </xf>
    <xf numFmtId="0" fontId="12" fillId="3" borderId="1" xfId="50" applyFont="1" applyFill="1" applyBorder="1" applyAlignment="1">
      <alignment horizontal="center" vertical="center" wrapText="1"/>
    </xf>
    <xf numFmtId="178" fontId="12" fillId="3" borderId="1" xfId="50" applyNumberFormat="1" applyFont="1" applyFill="1" applyBorder="1" applyAlignment="1">
      <alignment horizontal="center" vertical="center" wrapText="1"/>
    </xf>
    <xf numFmtId="43" fontId="12" fillId="3" borderId="1" xfId="7" applyFont="1" applyFill="1" applyBorder="1" applyAlignment="1">
      <alignment horizontal="center" vertical="center" wrapText="1"/>
    </xf>
    <xf numFmtId="0" fontId="13" fillId="2" borderId="0" xfId="0" applyFont="1" applyFill="1" applyAlignment="1">
      <alignment vertical="center"/>
    </xf>
    <xf numFmtId="0" fontId="11" fillId="4" borderId="1" xfId="0" applyFont="1" applyFill="1" applyBorder="1" applyAlignment="1">
      <alignment vertical="center"/>
    </xf>
    <xf numFmtId="0" fontId="11" fillId="4" borderId="1" xfId="0" applyFont="1" applyFill="1" applyBorder="1" applyAlignment="1">
      <alignment horizontal="center" vertical="center"/>
    </xf>
    <xf numFmtId="178" fontId="11" fillId="4" borderId="1" xfId="50" applyNumberFormat="1" applyFont="1" applyFill="1" applyBorder="1" applyAlignment="1">
      <alignment horizontal="left" vertical="center" wrapText="1"/>
    </xf>
    <xf numFmtId="179" fontId="14" fillId="4" borderId="1" xfId="7" applyNumberFormat="1" applyFont="1" applyFill="1" applyBorder="1" applyAlignment="1">
      <alignment horizontal="left" vertical="center"/>
    </xf>
    <xf numFmtId="0" fontId="11" fillId="5" borderId="1" xfId="0" applyFont="1" applyFill="1" applyBorder="1" applyAlignment="1">
      <alignment vertical="center"/>
    </xf>
    <xf numFmtId="0" fontId="11" fillId="5" borderId="1" xfId="0" applyFont="1" applyFill="1" applyBorder="1" applyAlignment="1">
      <alignment horizontal="center" vertical="center"/>
    </xf>
    <xf numFmtId="178" fontId="11" fillId="5" borderId="1" xfId="50" applyNumberFormat="1" applyFont="1" applyFill="1" applyBorder="1" applyAlignment="1">
      <alignment horizontal="left" vertical="center" wrapText="1"/>
    </xf>
    <xf numFmtId="179" fontId="11" fillId="5" borderId="1" xfId="7" applyNumberFormat="1" applyFont="1" applyFill="1" applyBorder="1" applyAlignment="1">
      <alignment horizontal="left" vertical="center"/>
    </xf>
    <xf numFmtId="0" fontId="15" fillId="2" borderId="0" xfId="0" applyFont="1" applyFill="1" applyAlignment="1">
      <alignment vertical="center"/>
    </xf>
    <xf numFmtId="0" fontId="16" fillId="6" borderId="1" xfId="0" applyFont="1" applyFill="1" applyBorder="1" applyAlignment="1">
      <alignment vertical="center"/>
    </xf>
    <xf numFmtId="0" fontId="16" fillId="6" borderId="1" xfId="0" applyFont="1" applyFill="1" applyBorder="1" applyAlignment="1">
      <alignment horizontal="center" vertical="center"/>
    </xf>
    <xf numFmtId="0" fontId="17" fillId="6" borderId="1" xfId="24" applyFont="1" applyFill="1" applyBorder="1" applyAlignment="1">
      <alignment horizontal="left" vertical="center" wrapText="1" readingOrder="1"/>
    </xf>
    <xf numFmtId="179" fontId="17" fillId="6" borderId="1" xfId="7" applyNumberFormat="1" applyFont="1" applyFill="1" applyBorder="1" applyAlignment="1">
      <alignment horizontal="left" vertical="center" readingOrder="1"/>
    </xf>
    <xf numFmtId="0" fontId="18" fillId="2" borderId="0" xfId="0" applyFont="1" applyFill="1" applyAlignment="1">
      <alignment vertical="center"/>
    </xf>
    <xf numFmtId="0" fontId="16" fillId="7" borderId="1" xfId="0" applyFont="1" applyFill="1" applyBorder="1" applyAlignment="1">
      <alignment vertical="center"/>
    </xf>
    <xf numFmtId="0" fontId="16" fillId="7" borderId="1" xfId="0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horizontal="left" vertical="center" wrapText="1"/>
    </xf>
    <xf numFmtId="179" fontId="16" fillId="7" borderId="1" xfId="0" applyNumberFormat="1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vertical="center"/>
    </xf>
    <xf numFmtId="0" fontId="16" fillId="8" borderId="1" xfId="0" applyFont="1" applyFill="1" applyBorder="1" applyAlignment="1">
      <alignment horizontal="center" vertical="center"/>
    </xf>
    <xf numFmtId="0" fontId="16" fillId="8" borderId="1" xfId="0" applyFont="1" applyFill="1" applyBorder="1" applyAlignment="1">
      <alignment horizontal="left" vertical="center" wrapText="1"/>
    </xf>
    <xf numFmtId="179" fontId="16" fillId="8" borderId="1" xfId="7" applyNumberFormat="1" applyFont="1" applyFill="1" applyBorder="1" applyAlignment="1">
      <alignment horizontal="left" vertical="center"/>
    </xf>
    <xf numFmtId="0" fontId="19" fillId="2" borderId="1" xfId="0" applyFont="1" applyFill="1" applyBorder="1" applyAlignment="1">
      <alignment vertical="center"/>
    </xf>
    <xf numFmtId="0" fontId="19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left" vertical="center" wrapText="1"/>
    </xf>
    <xf numFmtId="179" fontId="19" fillId="2" borderId="1" xfId="7" applyNumberFormat="1" applyFont="1" applyFill="1" applyBorder="1" applyAlignment="1">
      <alignment horizontal="left" vertical="center"/>
    </xf>
    <xf numFmtId="0" fontId="13" fillId="9" borderId="0" xfId="0" applyFont="1" applyFill="1" applyAlignment="1">
      <alignment vertical="center"/>
    </xf>
    <xf numFmtId="0" fontId="20" fillId="2" borderId="1" xfId="0" applyFont="1" applyFill="1" applyBorder="1" applyAlignment="1">
      <alignment horizontal="left" vertical="center" wrapText="1"/>
    </xf>
    <xf numFmtId="179" fontId="19" fillId="0" borderId="1" xfId="7" applyNumberFormat="1" applyFont="1" applyFill="1" applyBorder="1" applyAlignment="1">
      <alignment horizontal="left" vertical="center"/>
    </xf>
    <xf numFmtId="179" fontId="0" fillId="0" borderId="0" xfId="0" applyNumberFormat="1"/>
    <xf numFmtId="0" fontId="19" fillId="9" borderId="1" xfId="0" applyFont="1" applyFill="1" applyBorder="1" applyAlignment="1">
      <alignment horizontal="left" vertical="center" wrapText="1"/>
    </xf>
    <xf numFmtId="179" fontId="19" fillId="9" borderId="1" xfId="7" applyNumberFormat="1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left" vertical="center" wrapText="1"/>
    </xf>
    <xf numFmtId="179" fontId="20" fillId="0" borderId="1" xfId="7" applyNumberFormat="1" applyFont="1" applyFill="1" applyBorder="1" applyAlignment="1">
      <alignment horizontal="left" vertical="center"/>
    </xf>
    <xf numFmtId="179" fontId="16" fillId="7" borderId="1" xfId="7" applyNumberFormat="1" applyFont="1" applyFill="1" applyBorder="1" applyAlignment="1">
      <alignment vertical="center"/>
    </xf>
    <xf numFmtId="0" fontId="16" fillId="6" borderId="1" xfId="0" applyFont="1" applyFill="1" applyBorder="1" applyAlignment="1">
      <alignment horizontal="left" vertical="center"/>
    </xf>
    <xf numFmtId="0" fontId="16" fillId="6" borderId="1" xfId="0" applyFont="1" applyFill="1" applyBorder="1" applyAlignment="1">
      <alignment horizontal="left" vertical="center" wrapText="1"/>
    </xf>
    <xf numFmtId="179" fontId="16" fillId="6" borderId="1" xfId="7" applyNumberFormat="1" applyFont="1" applyFill="1" applyBorder="1" applyAlignment="1">
      <alignment horizontal="left" vertical="center"/>
    </xf>
    <xf numFmtId="0" fontId="21" fillId="2" borderId="0" xfId="0" applyFont="1" applyFill="1" applyAlignment="1">
      <alignment vertical="center"/>
    </xf>
    <xf numFmtId="0" fontId="16" fillId="7" borderId="1" xfId="24" applyFont="1" applyFill="1" applyBorder="1" applyAlignment="1">
      <alignment horizontal="left" vertical="center" wrapText="1"/>
    </xf>
    <xf numFmtId="0" fontId="16" fillId="8" borderId="1" xfId="24" applyFont="1" applyFill="1" applyBorder="1" applyAlignment="1">
      <alignment horizontal="left" vertical="center" wrapText="1"/>
    </xf>
    <xf numFmtId="1" fontId="19" fillId="2" borderId="1" xfId="1" applyFont="1" applyFill="1" applyBorder="1" applyAlignment="1">
      <alignment horizontal="left" vertical="center" wrapText="1"/>
    </xf>
    <xf numFmtId="0" fontId="19" fillId="10" borderId="1" xfId="0" applyFont="1" applyFill="1" applyBorder="1" applyAlignment="1">
      <alignment vertical="center"/>
    </xf>
    <xf numFmtId="0" fontId="19" fillId="10" borderId="1" xfId="0" applyFont="1" applyFill="1" applyBorder="1" applyAlignment="1">
      <alignment horizontal="center" vertical="center"/>
    </xf>
    <xf numFmtId="0" fontId="19" fillId="10" borderId="1" xfId="0" applyFont="1" applyFill="1" applyBorder="1" applyAlignment="1">
      <alignment vertical="center" wrapText="1"/>
    </xf>
    <xf numFmtId="179" fontId="19" fillId="10" borderId="1" xfId="7" applyNumberFormat="1" applyFont="1" applyFill="1" applyBorder="1" applyAlignment="1">
      <alignment horizontal="left" vertical="center"/>
    </xf>
    <xf numFmtId="0" fontId="19" fillId="2" borderId="1" xfId="0" applyFont="1" applyFill="1" applyBorder="1" applyAlignment="1">
      <alignment vertical="center" wrapText="1"/>
    </xf>
    <xf numFmtId="179" fontId="19" fillId="2" borderId="1" xfId="7" applyNumberFormat="1" applyFont="1" applyFill="1" applyBorder="1" applyAlignment="1">
      <alignment vertical="center"/>
    </xf>
    <xf numFmtId="1" fontId="19" fillId="10" borderId="1" xfId="1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vertical="center"/>
    </xf>
    <xf numFmtId="0" fontId="19" fillId="0" borderId="1" xfId="0" applyFont="1" applyFill="1" applyBorder="1" applyAlignment="1">
      <alignment horizontal="center" vertical="center"/>
    </xf>
    <xf numFmtId="1" fontId="19" fillId="0" borderId="1" xfId="1" applyFont="1" applyFill="1" applyBorder="1" applyAlignment="1">
      <alignment horizontal="left" vertical="center" wrapText="1"/>
    </xf>
    <xf numFmtId="0" fontId="19" fillId="11" borderId="1" xfId="0" applyFont="1" applyFill="1" applyBorder="1" applyAlignment="1">
      <alignment vertical="center"/>
    </xf>
    <xf numFmtId="0" fontId="19" fillId="11" borderId="1" xfId="0" applyFont="1" applyFill="1" applyBorder="1" applyAlignment="1">
      <alignment horizontal="center" vertical="center"/>
    </xf>
    <xf numFmtId="1" fontId="19" fillId="11" borderId="1" xfId="1" applyFont="1" applyFill="1" applyBorder="1" applyAlignment="1">
      <alignment horizontal="left" vertical="center" wrapText="1"/>
    </xf>
    <xf numFmtId="179" fontId="19" fillId="11" borderId="1" xfId="7" applyNumberFormat="1" applyFont="1" applyFill="1" applyBorder="1" applyAlignment="1">
      <alignment horizontal="left" vertical="center"/>
    </xf>
    <xf numFmtId="0" fontId="16" fillId="7" borderId="1" xfId="0" applyFont="1" applyFill="1" applyBorder="1" applyAlignment="1">
      <alignment vertical="center" wrapText="1"/>
    </xf>
    <xf numFmtId="179" fontId="19" fillId="7" borderId="1" xfId="7" applyNumberFormat="1" applyFont="1" applyFill="1" applyBorder="1" applyAlignment="1">
      <alignment horizontal="left" vertical="center"/>
    </xf>
    <xf numFmtId="0" fontId="16" fillId="8" borderId="1" xfId="0" applyFont="1" applyFill="1" applyBorder="1" applyAlignment="1">
      <alignment vertical="center" wrapText="1"/>
    </xf>
    <xf numFmtId="179" fontId="19" fillId="8" borderId="1" xfId="7" applyNumberFormat="1" applyFont="1" applyFill="1" applyBorder="1" applyAlignment="1">
      <alignment horizontal="left" vertical="center"/>
    </xf>
    <xf numFmtId="0" fontId="16" fillId="6" borderId="1" xfId="24" applyFont="1" applyFill="1" applyBorder="1" applyAlignment="1">
      <alignment horizontal="left" vertical="center" wrapText="1" readingOrder="1"/>
    </xf>
    <xf numFmtId="179" fontId="16" fillId="7" borderId="1" xfId="7" applyNumberFormat="1" applyFont="1" applyFill="1" applyBorder="1" applyAlignment="1">
      <alignment horizontal="left" vertical="center"/>
    </xf>
    <xf numFmtId="0" fontId="20" fillId="8" borderId="1" xfId="0" applyFont="1" applyFill="1" applyBorder="1" applyAlignment="1">
      <alignment vertical="center"/>
    </xf>
    <xf numFmtId="0" fontId="20" fillId="8" borderId="1" xfId="0" applyFont="1" applyFill="1" applyBorder="1" applyAlignment="1">
      <alignment horizontal="center" vertical="center"/>
    </xf>
    <xf numFmtId="0" fontId="20" fillId="8" borderId="1" xfId="0" applyFont="1" applyFill="1" applyBorder="1" applyAlignment="1">
      <alignment horizontal="left" vertical="center" wrapText="1"/>
    </xf>
    <xf numFmtId="179" fontId="22" fillId="8" borderId="1" xfId="7" applyNumberFormat="1" applyFont="1" applyFill="1" applyBorder="1" applyAlignment="1">
      <alignment horizontal="left" vertical="center"/>
    </xf>
    <xf numFmtId="0" fontId="20" fillId="11" borderId="1" xfId="0" applyFont="1" applyFill="1" applyBorder="1" applyAlignment="1">
      <alignment vertical="center"/>
    </xf>
    <xf numFmtId="0" fontId="20" fillId="11" borderId="1" xfId="0" applyFont="1" applyFill="1" applyBorder="1" applyAlignment="1">
      <alignment horizontal="center" vertical="center"/>
    </xf>
    <xf numFmtId="0" fontId="20" fillId="11" borderId="1" xfId="0" applyFont="1" applyFill="1" applyBorder="1" applyAlignment="1">
      <alignment horizontal="left" vertical="center" wrapText="1"/>
    </xf>
    <xf numFmtId="179" fontId="20" fillId="11" borderId="1" xfId="7" applyNumberFormat="1" applyFont="1" applyFill="1" applyBorder="1" applyAlignment="1">
      <alignment horizontal="left" vertical="center"/>
    </xf>
    <xf numFmtId="0" fontId="17" fillId="7" borderId="1" xfId="0" applyFont="1" applyFill="1" applyBorder="1" applyAlignment="1">
      <alignment vertical="center"/>
    </xf>
    <xf numFmtId="0" fontId="17" fillId="7" borderId="1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vertical="center" wrapText="1"/>
    </xf>
    <xf numFmtId="179" fontId="17" fillId="6" borderId="1" xfId="7" applyNumberFormat="1" applyFont="1" applyFill="1" applyBorder="1" applyAlignment="1">
      <alignment horizontal="left" vertical="center"/>
    </xf>
    <xf numFmtId="179" fontId="17" fillId="7" borderId="1" xfId="7" applyNumberFormat="1" applyFont="1" applyFill="1" applyBorder="1" applyAlignment="1">
      <alignment horizontal="left" vertical="center"/>
    </xf>
    <xf numFmtId="0" fontId="16" fillId="2" borderId="1" xfId="0" applyFont="1" applyFill="1" applyBorder="1" applyAlignment="1">
      <alignment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left" vertical="center" wrapText="1"/>
    </xf>
    <xf numFmtId="0" fontId="23" fillId="2" borderId="0" xfId="0" applyFont="1" applyFill="1" applyAlignment="1">
      <alignment vertical="center"/>
    </xf>
    <xf numFmtId="0" fontId="20" fillId="2" borderId="1" xfId="0" applyFont="1" applyFill="1" applyBorder="1" applyAlignment="1">
      <alignment vertical="center"/>
    </xf>
    <xf numFmtId="0" fontId="20" fillId="2" borderId="1" xfId="0" applyFont="1" applyFill="1" applyBorder="1" applyAlignment="1">
      <alignment horizontal="center" vertical="center"/>
    </xf>
    <xf numFmtId="179" fontId="16" fillId="2" borderId="1" xfId="7" applyNumberFormat="1" applyFont="1" applyFill="1" applyBorder="1" applyAlignment="1">
      <alignment horizontal="left" vertical="center"/>
    </xf>
    <xf numFmtId="0" fontId="17" fillId="2" borderId="1" xfId="0" applyFont="1" applyFill="1" applyBorder="1" applyAlignment="1">
      <alignment vertical="center"/>
    </xf>
    <xf numFmtId="0" fontId="17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left" vertical="center" wrapText="1"/>
    </xf>
    <xf numFmtId="179" fontId="17" fillId="2" borderId="1" xfId="7" applyNumberFormat="1" applyFont="1" applyFill="1" applyBorder="1" applyAlignment="1">
      <alignment horizontal="left" vertical="center"/>
    </xf>
    <xf numFmtId="0" fontId="20" fillId="2" borderId="1" xfId="0" applyFont="1" applyFill="1" applyBorder="1" applyAlignment="1">
      <alignment vertical="center" wrapText="1"/>
    </xf>
    <xf numFmtId="179" fontId="20" fillId="2" borderId="1" xfId="7" applyNumberFormat="1" applyFont="1" applyFill="1" applyBorder="1" applyAlignment="1">
      <alignment horizontal="left" vertical="center"/>
    </xf>
    <xf numFmtId="1" fontId="17" fillId="2" borderId="1" xfId="1" applyFont="1" applyFill="1" applyBorder="1" applyAlignment="1">
      <alignment horizontal="left" vertical="center" wrapText="1"/>
    </xf>
    <xf numFmtId="0" fontId="16" fillId="2" borderId="1" xfId="52" applyFont="1" applyFill="1" applyBorder="1" applyAlignment="1" applyProtection="1">
      <alignment horizontal="left" vertical="center" wrapText="1"/>
      <protection hidden="1"/>
    </xf>
    <xf numFmtId="0" fontId="11" fillId="5" borderId="1" xfId="0" applyFont="1" applyFill="1" applyBorder="1" applyAlignment="1">
      <alignment horizontal="left" vertical="center" wrapText="1"/>
    </xf>
    <xf numFmtId="179" fontId="14" fillId="12" borderId="1" xfId="7" applyNumberFormat="1" applyFont="1" applyFill="1" applyBorder="1" applyAlignment="1">
      <alignment horizontal="left" vertical="center"/>
    </xf>
    <xf numFmtId="1" fontId="16" fillId="8" borderId="1" xfId="1" applyFont="1" applyFill="1" applyBorder="1" applyAlignment="1">
      <alignment horizontal="left" vertical="center" wrapText="1"/>
    </xf>
    <xf numFmtId="0" fontId="13" fillId="0" borderId="0" xfId="0" applyFont="1" applyFill="1" applyAlignment="1">
      <alignment vertical="center"/>
    </xf>
    <xf numFmtId="0" fontId="13" fillId="2" borderId="0" xfId="0" applyFont="1" applyFill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43" fontId="13" fillId="0" borderId="0" xfId="7" applyFont="1" applyAlignment="1">
      <alignment horizontal="left" vertical="center"/>
    </xf>
    <xf numFmtId="43" fontId="13" fillId="0" borderId="0" xfId="0" applyNumberFormat="1" applyFont="1" applyAlignment="1">
      <alignment horizontal="left" vertical="center" wrapText="1"/>
    </xf>
    <xf numFmtId="0" fontId="24" fillId="12" borderId="5" xfId="0" applyFont="1" applyFill="1" applyBorder="1" applyAlignment="1">
      <alignment horizontal="center" vertical="center" wrapText="1"/>
    </xf>
    <xf numFmtId="0" fontId="24" fillId="12" borderId="6" xfId="0" applyFont="1" applyFill="1" applyBorder="1" applyAlignment="1">
      <alignment horizontal="center" vertical="center" wrapText="1"/>
    </xf>
    <xf numFmtId="0" fontId="24" fillId="12" borderId="7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wrapText="1"/>
    </xf>
    <xf numFmtId="0" fontId="19" fillId="0" borderId="0" xfId="0" applyFont="1" applyFill="1" applyAlignment="1">
      <alignment vertical="center" wrapText="1"/>
    </xf>
    <xf numFmtId="0" fontId="19" fillId="0" borderId="0" xfId="0" applyFont="1" applyFill="1" applyAlignment="1">
      <alignment horizontal="center" vertical="center" wrapText="1"/>
    </xf>
    <xf numFmtId="43" fontId="19" fillId="0" borderId="0" xfId="7" applyNumberFormat="1" applyFont="1" applyFill="1" applyAlignment="1">
      <alignment vertical="center" wrapText="1"/>
    </xf>
    <xf numFmtId="0" fontId="25" fillId="3" borderId="5" xfId="0" applyFont="1" applyFill="1" applyBorder="1" applyAlignment="1">
      <alignment horizontal="center" vertical="center" wrapText="1"/>
    </xf>
    <xf numFmtId="0" fontId="25" fillId="3" borderId="6" xfId="0" applyFont="1" applyFill="1" applyBorder="1" applyAlignment="1">
      <alignment horizontal="center" vertical="center" wrapText="1"/>
    </xf>
    <xf numFmtId="0" fontId="25" fillId="3" borderId="7" xfId="0" applyFont="1" applyFill="1" applyBorder="1" applyAlignment="1">
      <alignment horizontal="center" vertical="center" wrapText="1"/>
    </xf>
    <xf numFmtId="0" fontId="26" fillId="13" borderId="1" xfId="0" applyFont="1" applyFill="1" applyBorder="1" applyAlignment="1">
      <alignment horizontal="center" vertical="center" wrapText="1"/>
    </xf>
    <xf numFmtId="0" fontId="17" fillId="14" borderId="1" xfId="30" applyFont="1" applyFill="1" applyBorder="1" applyAlignment="1">
      <alignment horizontal="center" vertical="center" wrapText="1"/>
    </xf>
    <xf numFmtId="180" fontId="17" fillId="14" borderId="1" xfId="7" applyNumberFormat="1" applyFont="1" applyFill="1" applyBorder="1" applyAlignment="1">
      <alignment horizontal="center" vertical="center" wrapText="1"/>
    </xf>
    <xf numFmtId="43" fontId="17" fillId="14" borderId="1" xfId="7" applyFont="1" applyFill="1" applyBorder="1" applyAlignment="1">
      <alignment horizontal="center" vertical="center" wrapText="1"/>
    </xf>
    <xf numFmtId="43" fontId="17" fillId="14" borderId="1" xfId="7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justify" vertical="center" wrapText="1"/>
    </xf>
    <xf numFmtId="180" fontId="27" fillId="0" borderId="1" xfId="7" applyNumberFormat="1" applyFont="1" applyFill="1" applyBorder="1" applyAlignment="1">
      <alignment horizontal="center" vertical="center" wrapText="1"/>
    </xf>
    <xf numFmtId="43" fontId="27" fillId="0" borderId="1" xfId="7" applyFont="1" applyFill="1" applyBorder="1" applyAlignment="1">
      <alignment vertical="center" wrapText="1"/>
    </xf>
    <xf numFmtId="43" fontId="20" fillId="0" borderId="1" xfId="7" applyNumberFormat="1" applyFont="1" applyFill="1" applyBorder="1" applyAlignment="1">
      <alignment horizontal="right" vertical="center" wrapText="1"/>
    </xf>
    <xf numFmtId="43" fontId="19" fillId="0" borderId="1" xfId="7" applyFont="1" applyFill="1" applyBorder="1" applyAlignment="1">
      <alignment vertical="center" wrapText="1"/>
    </xf>
    <xf numFmtId="0" fontId="26" fillId="0" borderId="0" xfId="0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vertical="center" wrapText="1"/>
    </xf>
    <xf numFmtId="43" fontId="14" fillId="15" borderId="1" xfId="7" applyNumberFormat="1" applyFont="1" applyFill="1" applyBorder="1" applyAlignment="1">
      <alignment horizontal="center" vertical="center" wrapText="1"/>
    </xf>
    <xf numFmtId="43" fontId="19" fillId="0" borderId="0" xfId="7" applyFont="1" applyFill="1" applyAlignment="1">
      <alignment vertical="center" wrapText="1"/>
    </xf>
    <xf numFmtId="0" fontId="28" fillId="13" borderId="1" xfId="0" applyFont="1" applyFill="1" applyBorder="1" applyAlignment="1">
      <alignment horizontal="center" vertical="center" wrapText="1"/>
    </xf>
    <xf numFmtId="180" fontId="20" fillId="0" borderId="1" xfId="7" applyNumberFormat="1" applyFont="1" applyFill="1" applyBorder="1" applyAlignment="1">
      <alignment horizontal="center" vertical="center" wrapText="1"/>
    </xf>
    <xf numFmtId="43" fontId="27" fillId="0" borderId="1" xfId="7" applyFont="1" applyFill="1" applyBorder="1" applyAlignment="1">
      <alignment horizontal="center" vertical="center" wrapText="1"/>
    </xf>
    <xf numFmtId="43" fontId="20" fillId="0" borderId="1" xfId="7" applyNumberFormat="1" applyFont="1" applyFill="1" applyBorder="1" applyAlignment="1">
      <alignment horizontal="center" vertical="center" wrapText="1"/>
    </xf>
    <xf numFmtId="43" fontId="29" fillId="0" borderId="0" xfId="7" applyFont="1" applyFill="1" applyBorder="1" applyAlignment="1">
      <alignment horizontal="left" vertical="center" wrapText="1"/>
    </xf>
    <xf numFmtId="43" fontId="19" fillId="0" borderId="0" xfId="7" applyNumberFormat="1" applyFont="1" applyFill="1" applyAlignment="1">
      <alignment wrapText="1"/>
    </xf>
    <xf numFmtId="0" fontId="30" fillId="8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vertical="center" wrapText="1"/>
    </xf>
    <xf numFmtId="180" fontId="19" fillId="0" borderId="1" xfId="7" applyNumberFormat="1" applyFont="1" applyFill="1" applyBorder="1" applyAlignment="1">
      <alignment horizontal="center" vertical="center" wrapText="1"/>
    </xf>
    <xf numFmtId="43" fontId="19" fillId="0" borderId="1" xfId="7" applyFont="1" applyFill="1" applyBorder="1" applyAlignment="1">
      <alignment horizontal="center" vertical="center" wrapText="1"/>
    </xf>
    <xf numFmtId="43" fontId="19" fillId="0" borderId="1" xfId="7" applyNumberFormat="1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vertical="center"/>
    </xf>
    <xf numFmtId="0" fontId="26" fillId="8" borderId="2" xfId="0" applyFont="1" applyFill="1" applyBorder="1" applyAlignment="1">
      <alignment horizontal="center" wrapText="1"/>
    </xf>
    <xf numFmtId="0" fontId="26" fillId="8" borderId="3" xfId="0" applyFont="1" applyFill="1" applyBorder="1" applyAlignment="1">
      <alignment horizontal="center" wrapText="1"/>
    </xf>
    <xf numFmtId="0" fontId="26" fillId="8" borderId="8" xfId="0" applyFont="1" applyFill="1" applyBorder="1" applyAlignment="1">
      <alignment horizontal="center" wrapText="1"/>
    </xf>
    <xf numFmtId="0" fontId="17" fillId="14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 wrapText="1"/>
    </xf>
    <xf numFmtId="43" fontId="20" fillId="0" borderId="1" xfId="7" applyFont="1" applyFill="1" applyBorder="1" applyAlignment="1">
      <alignment horizontal="right" vertical="center" wrapText="1"/>
    </xf>
    <xf numFmtId="43" fontId="20" fillId="16" borderId="1" xfId="7" applyFont="1" applyFill="1" applyBorder="1" applyAlignment="1">
      <alignment horizontal="right" vertical="center" wrapText="1"/>
    </xf>
    <xf numFmtId="43" fontId="20" fillId="0" borderId="1" xfId="7" applyFont="1" applyFill="1" applyBorder="1" applyAlignment="1">
      <alignment horizontal="center" vertical="center" wrapText="1"/>
    </xf>
    <xf numFmtId="43" fontId="14" fillId="15" borderId="9" xfId="7" applyNumberFormat="1" applyFont="1" applyFill="1" applyBorder="1" applyAlignment="1">
      <alignment horizontal="center" vertical="center" wrapText="1"/>
    </xf>
    <xf numFmtId="43" fontId="14" fillId="15" borderId="1" xfId="7" applyNumberFormat="1" applyFont="1" applyFill="1" applyBorder="1" applyAlignment="1">
      <alignment vertical="center" wrapText="1"/>
    </xf>
    <xf numFmtId="0" fontId="20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vertical="center" wrapText="1"/>
    </xf>
    <xf numFmtId="180" fontId="19" fillId="0" borderId="0" xfId="7" applyNumberFormat="1" applyFont="1" applyFill="1" applyBorder="1" applyAlignment="1">
      <alignment horizontal="center" vertical="center" wrapText="1"/>
    </xf>
    <xf numFmtId="43" fontId="19" fillId="0" borderId="0" xfId="7" applyNumberFormat="1" applyFont="1" applyFill="1" applyBorder="1" applyAlignment="1">
      <alignment vertical="center" wrapText="1"/>
    </xf>
    <xf numFmtId="0" fontId="17" fillId="0" borderId="1" xfId="3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justify" vertical="center" wrapText="1"/>
    </xf>
    <xf numFmtId="0" fontId="19" fillId="0" borderId="1" xfId="0" applyFont="1" applyFill="1" applyBorder="1" applyAlignment="1">
      <alignment wrapText="1"/>
    </xf>
    <xf numFmtId="0" fontId="19" fillId="0" borderId="0" xfId="0" applyFont="1" applyAlignment="1">
      <alignment vertical="center" wrapText="1"/>
    </xf>
    <xf numFmtId="180" fontId="19" fillId="0" borderId="0" xfId="7" applyNumberFormat="1" applyFont="1" applyAlignment="1">
      <alignment horizontal="center" vertical="center" wrapText="1"/>
    </xf>
    <xf numFmtId="43" fontId="19" fillId="0" borderId="0" xfId="7" applyFont="1" applyAlignment="1">
      <alignment vertical="center" wrapText="1"/>
    </xf>
    <xf numFmtId="0" fontId="30" fillId="8" borderId="2" xfId="0" applyFont="1" applyFill="1" applyBorder="1" applyAlignment="1">
      <alignment horizontal="center" vertical="center" wrapText="1"/>
    </xf>
    <xf numFmtId="0" fontId="30" fillId="8" borderId="3" xfId="0" applyFont="1" applyFill="1" applyBorder="1" applyAlignment="1">
      <alignment horizontal="center" vertical="center" wrapText="1"/>
    </xf>
    <xf numFmtId="0" fontId="30" fillId="8" borderId="8" xfId="0" applyFont="1" applyFill="1" applyBorder="1" applyAlignment="1">
      <alignment horizontal="center" vertical="center" wrapText="1"/>
    </xf>
    <xf numFmtId="176" fontId="0" fillId="0" borderId="0" xfId="0" applyNumberFormat="1"/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justify" vertical="center" wrapText="1"/>
    </xf>
    <xf numFmtId="180" fontId="20" fillId="0" borderId="0" xfId="7" applyNumberFormat="1" applyFont="1" applyFill="1" applyBorder="1" applyAlignment="1">
      <alignment horizontal="center" vertical="center" wrapText="1"/>
    </xf>
    <xf numFmtId="43" fontId="27" fillId="0" borderId="0" xfId="7" applyFont="1" applyFill="1" applyBorder="1" applyAlignment="1">
      <alignment vertical="center" wrapText="1"/>
    </xf>
    <xf numFmtId="43" fontId="19" fillId="0" borderId="0" xfId="7" applyFont="1" applyFill="1" applyBorder="1" applyAlignment="1">
      <alignment vertical="center" wrapText="1"/>
    </xf>
    <xf numFmtId="43" fontId="19" fillId="0" borderId="0" xfId="7" applyFont="1" applyFill="1" applyAlignment="1">
      <alignment horizontal="center" wrapText="1"/>
    </xf>
    <xf numFmtId="43" fontId="19" fillId="0" borderId="0" xfId="7" applyFont="1" applyFill="1" applyAlignment="1">
      <alignment horizontal="center" vertical="center" wrapText="1"/>
    </xf>
    <xf numFmtId="43" fontId="19" fillId="0" borderId="0" xfId="7" applyNumberFormat="1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center" wrapText="1"/>
    </xf>
    <xf numFmtId="0" fontId="20" fillId="0" borderId="0" xfId="0" applyFont="1" applyFill="1" applyBorder="1" applyAlignment="1">
      <alignment horizontal="center" wrapText="1"/>
    </xf>
    <xf numFmtId="43" fontId="16" fillId="0" borderId="0" xfId="7" applyNumberFormat="1" applyFont="1" applyFill="1" applyBorder="1" applyAlignment="1">
      <alignment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justify" vertical="center" wrapText="1"/>
    </xf>
    <xf numFmtId="43" fontId="20" fillId="0" borderId="1" xfId="7" applyFont="1" applyFill="1" applyBorder="1" applyAlignment="1">
      <alignment vertical="center" wrapText="1"/>
    </xf>
    <xf numFmtId="43" fontId="20" fillId="0" borderId="1" xfId="7" applyNumberFormat="1" applyFont="1" applyFill="1" applyBorder="1" applyAlignment="1">
      <alignment vertical="center" wrapText="1"/>
    </xf>
    <xf numFmtId="0" fontId="31" fillId="0" borderId="0" xfId="0" applyFont="1"/>
    <xf numFmtId="179" fontId="31" fillId="0" borderId="0" xfId="7" applyNumberFormat="1" applyFont="1"/>
    <xf numFmtId="43" fontId="20" fillId="0" borderId="1" xfId="7" applyFont="1" applyFill="1" applyBorder="1" applyAlignment="1">
      <alignment horizontal="left" vertical="center" wrapText="1"/>
    </xf>
    <xf numFmtId="0" fontId="20" fillId="0" borderId="3" xfId="0" applyFont="1" applyFill="1" applyBorder="1" applyAlignment="1">
      <alignment horizontal="justify" vertical="center" wrapText="1"/>
    </xf>
    <xf numFmtId="0" fontId="32" fillId="0" borderId="0" xfId="0" applyFont="1" applyAlignment="1">
      <alignment vertical="center" wrapText="1"/>
    </xf>
    <xf numFmtId="0" fontId="26" fillId="13" borderId="2" xfId="0" applyFont="1" applyFill="1" applyBorder="1" applyAlignment="1">
      <alignment horizontal="center" wrapText="1"/>
    </xf>
    <xf numFmtId="0" fontId="26" fillId="13" borderId="3" xfId="0" applyFont="1" applyFill="1" applyBorder="1" applyAlignment="1">
      <alignment horizontal="center" wrapText="1"/>
    </xf>
    <xf numFmtId="0" fontId="26" fillId="13" borderId="8" xfId="0" applyFont="1" applyFill="1" applyBorder="1" applyAlignment="1">
      <alignment horizontal="center" wrapText="1"/>
    </xf>
    <xf numFmtId="0" fontId="17" fillId="17" borderId="1" xfId="0" applyFont="1" applyFill="1" applyBorder="1" applyAlignment="1">
      <alignment horizontal="center" vertical="center" wrapText="1"/>
    </xf>
    <xf numFmtId="180" fontId="17" fillId="17" borderId="1" xfId="7" applyNumberFormat="1" applyFont="1" applyFill="1" applyBorder="1" applyAlignment="1">
      <alignment horizontal="center" vertical="center" wrapText="1"/>
    </xf>
    <xf numFmtId="43" fontId="17" fillId="17" borderId="1" xfId="7" applyFont="1" applyFill="1" applyBorder="1" applyAlignment="1">
      <alignment horizontal="center" vertical="center" wrapText="1"/>
    </xf>
    <xf numFmtId="43" fontId="17" fillId="17" borderId="1" xfId="7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wrapText="1"/>
    </xf>
    <xf numFmtId="0" fontId="20" fillId="11" borderId="1" xfId="0" applyFont="1" applyFill="1" applyBorder="1" applyAlignment="1">
      <alignment horizontal="justify" vertical="center" wrapText="1"/>
    </xf>
    <xf numFmtId="180" fontId="20" fillId="11" borderId="1" xfId="7" applyNumberFormat="1" applyFont="1" applyFill="1" applyBorder="1" applyAlignment="1">
      <alignment horizontal="center" vertical="center" wrapText="1"/>
    </xf>
    <xf numFmtId="43" fontId="20" fillId="11" borderId="1" xfId="7" applyFont="1" applyFill="1" applyBorder="1" applyAlignment="1">
      <alignment horizontal="center" vertical="center" wrapText="1"/>
    </xf>
    <xf numFmtId="43" fontId="20" fillId="11" borderId="1" xfId="7" applyNumberFormat="1" applyFont="1" applyFill="1" applyBorder="1" applyAlignment="1">
      <alignment horizontal="right" vertical="center" wrapText="1"/>
    </xf>
    <xf numFmtId="0" fontId="19" fillId="11" borderId="1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justify" vertical="center" wrapText="1"/>
    </xf>
    <xf numFmtId="180" fontId="19" fillId="0" borderId="3" xfId="7" applyNumberFormat="1" applyFont="1" applyFill="1" applyBorder="1" applyAlignment="1">
      <alignment horizontal="center" vertical="center" wrapText="1"/>
    </xf>
    <xf numFmtId="179" fontId="31" fillId="0" borderId="0" xfId="0" applyNumberFormat="1" applyFont="1"/>
    <xf numFmtId="43" fontId="20" fillId="0" borderId="1" xfId="7" applyFont="1" applyFill="1" applyBorder="1" applyAlignment="1">
      <alignment horizontal="justify" vertical="center" wrapText="1"/>
    </xf>
    <xf numFmtId="43" fontId="20" fillId="0" borderId="1" xfId="7" applyNumberFormat="1" applyFont="1" applyFill="1" applyBorder="1" applyAlignment="1">
      <alignment horizontal="justify" vertical="center" wrapText="1"/>
    </xf>
    <xf numFmtId="0" fontId="20" fillId="11" borderId="1" xfId="0" applyFont="1" applyFill="1" applyBorder="1" applyAlignment="1">
      <alignment horizontal="center" wrapText="1"/>
    </xf>
    <xf numFmtId="43" fontId="20" fillId="11" borderId="1" xfId="7" applyFont="1" applyFill="1" applyBorder="1" applyAlignment="1">
      <alignment horizontal="justify" vertical="center" wrapText="1"/>
    </xf>
    <xf numFmtId="43" fontId="20" fillId="11" borderId="1" xfId="7" applyNumberFormat="1" applyFont="1" applyFill="1" applyBorder="1" applyAlignment="1">
      <alignment horizontal="justify" vertical="center" wrapText="1"/>
    </xf>
    <xf numFmtId="43" fontId="31" fillId="0" borderId="0" xfId="0" applyNumberFormat="1" applyFont="1"/>
    <xf numFmtId="180" fontId="20" fillId="0" borderId="3" xfId="7" applyNumberFormat="1" applyFont="1" applyFill="1" applyBorder="1" applyAlignment="1">
      <alignment horizontal="center" vertical="center" wrapText="1"/>
    </xf>
    <xf numFmtId="180" fontId="20" fillId="11" borderId="3" xfId="7" applyNumberFormat="1" applyFont="1" applyFill="1" applyBorder="1" applyAlignment="1">
      <alignment horizontal="center" vertical="center" wrapText="1"/>
    </xf>
    <xf numFmtId="0" fontId="20" fillId="16" borderId="1" xfId="0" applyFont="1" applyFill="1" applyBorder="1" applyAlignment="1">
      <alignment horizontal="center" wrapText="1"/>
    </xf>
    <xf numFmtId="0" fontId="20" fillId="16" borderId="1" xfId="0" applyFont="1" applyFill="1" applyBorder="1" applyAlignment="1">
      <alignment horizontal="justify" vertical="center" wrapText="1"/>
    </xf>
    <xf numFmtId="180" fontId="20" fillId="16" borderId="1" xfId="7" applyNumberFormat="1" applyFont="1" applyFill="1" applyBorder="1" applyAlignment="1">
      <alignment horizontal="center" vertical="center" wrapText="1"/>
    </xf>
    <xf numFmtId="43" fontId="20" fillId="16" borderId="1" xfId="7" applyFont="1" applyFill="1" applyBorder="1" applyAlignment="1">
      <alignment horizontal="center" vertical="center" wrapText="1"/>
    </xf>
    <xf numFmtId="43" fontId="20" fillId="16" borderId="1" xfId="7" applyNumberFormat="1" applyFont="1" applyFill="1" applyBorder="1" applyAlignment="1">
      <alignment horizontal="right" vertical="center" wrapText="1"/>
    </xf>
    <xf numFmtId="0" fontId="19" fillId="16" borderId="1" xfId="0" applyFont="1" applyFill="1" applyBorder="1" applyAlignment="1">
      <alignment vertical="center" wrapText="1"/>
    </xf>
    <xf numFmtId="43" fontId="14" fillId="15" borderId="9" xfId="7" applyNumberFormat="1" applyFont="1" applyFill="1" applyBorder="1" applyAlignment="1">
      <alignment vertical="center" wrapText="1"/>
    </xf>
    <xf numFmtId="0" fontId="17" fillId="0" borderId="0" xfId="30" applyFont="1" applyFill="1" applyBorder="1" applyAlignment="1">
      <alignment horizontal="center" vertical="center" wrapText="1"/>
    </xf>
    <xf numFmtId="43" fontId="20" fillId="0" borderId="0" xfId="7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43" fontId="19" fillId="0" borderId="0" xfId="7" applyFont="1" applyFill="1" applyAlignment="1">
      <alignment horizontal="left" vertical="center" wrapText="1"/>
    </xf>
    <xf numFmtId="43" fontId="27" fillId="0" borderId="1" xfId="7" applyFont="1" applyFill="1" applyBorder="1" applyAlignment="1">
      <alignment horizontal="left" vertical="center" wrapText="1"/>
    </xf>
    <xf numFmtId="0" fontId="27" fillId="11" borderId="1" xfId="0" applyFont="1" applyFill="1" applyBorder="1" applyAlignment="1">
      <alignment horizontal="justify" vertical="center" wrapText="1"/>
    </xf>
    <xf numFmtId="180" fontId="27" fillId="11" borderId="1" xfId="7" applyNumberFormat="1" applyFont="1" applyFill="1" applyBorder="1" applyAlignment="1">
      <alignment horizontal="center" vertical="center" wrapText="1"/>
    </xf>
    <xf numFmtId="43" fontId="27" fillId="11" borderId="1" xfId="7" applyFont="1" applyFill="1" applyBorder="1" applyAlignment="1">
      <alignment horizontal="left" vertical="center" wrapText="1"/>
    </xf>
    <xf numFmtId="43" fontId="20" fillId="11" borderId="1" xfId="7" applyNumberFormat="1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 wrapText="1"/>
    </xf>
    <xf numFmtId="180" fontId="27" fillId="0" borderId="0" xfId="7" applyNumberFormat="1" applyFont="1" applyFill="1" applyBorder="1" applyAlignment="1">
      <alignment horizontal="center" vertical="center" wrapText="1"/>
    </xf>
    <xf numFmtId="43" fontId="27" fillId="0" borderId="0" xfId="7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center" vertical="center" wrapText="1"/>
    </xf>
    <xf numFmtId="0" fontId="26" fillId="8" borderId="1" xfId="0" applyFont="1" applyFill="1" applyBorder="1" applyAlignment="1">
      <alignment horizontal="center" wrapText="1"/>
    </xf>
    <xf numFmtId="0" fontId="17" fillId="14" borderId="10" xfId="0" applyFont="1" applyFill="1" applyBorder="1" applyAlignment="1">
      <alignment horizontal="center" vertical="center" wrapText="1"/>
    </xf>
    <xf numFmtId="180" fontId="17" fillId="14" borderId="10" xfId="7" applyNumberFormat="1" applyFont="1" applyFill="1" applyBorder="1" applyAlignment="1">
      <alignment horizontal="center" vertical="center" wrapText="1"/>
    </xf>
    <xf numFmtId="43" fontId="17" fillId="14" borderId="10" xfId="7" applyFont="1" applyFill="1" applyBorder="1" applyAlignment="1">
      <alignment horizontal="center" vertical="center" wrapText="1"/>
    </xf>
    <xf numFmtId="43" fontId="17" fillId="14" borderId="10" xfId="7" applyNumberFormat="1" applyFont="1" applyFill="1" applyBorder="1" applyAlignment="1">
      <alignment horizontal="center" vertical="center" wrapText="1"/>
    </xf>
    <xf numFmtId="0" fontId="0" fillId="16" borderId="0" xfId="0" applyFill="1"/>
    <xf numFmtId="0" fontId="20" fillId="18" borderId="1" xfId="0" applyFont="1" applyFill="1" applyBorder="1" applyAlignment="1">
      <alignment horizontal="justify" vertical="center"/>
    </xf>
    <xf numFmtId="0" fontId="20" fillId="13" borderId="1" xfId="0" applyFont="1" applyFill="1" applyBorder="1" applyAlignment="1">
      <alignment horizontal="center" wrapText="1"/>
    </xf>
    <xf numFmtId="0" fontId="20" fillId="13" borderId="1" xfId="0" applyFont="1" applyFill="1" applyBorder="1" applyAlignment="1">
      <alignment horizontal="justify" vertical="center" wrapText="1"/>
    </xf>
    <xf numFmtId="180" fontId="27" fillId="13" borderId="1" xfId="7" applyNumberFormat="1" applyFont="1" applyFill="1" applyBorder="1" applyAlignment="1">
      <alignment horizontal="center" vertical="center" wrapText="1"/>
    </xf>
    <xf numFmtId="43" fontId="20" fillId="13" borderId="1" xfId="7" applyFont="1" applyFill="1" applyBorder="1" applyAlignment="1">
      <alignment vertical="center" wrapText="1"/>
    </xf>
    <xf numFmtId="43" fontId="20" fillId="13" borderId="1" xfId="7" applyNumberFormat="1" applyFont="1" applyFill="1" applyBorder="1" applyAlignment="1">
      <alignment vertical="center" wrapText="1"/>
    </xf>
    <xf numFmtId="0" fontId="19" fillId="0" borderId="0" xfId="0" applyFont="1" applyFill="1" applyBorder="1" applyAlignment="1">
      <alignment wrapText="1"/>
    </xf>
    <xf numFmtId="43" fontId="16" fillId="0" borderId="0" xfId="7" applyFont="1" applyFill="1" applyBorder="1" applyAlignment="1">
      <alignment vertical="center" wrapText="1"/>
    </xf>
    <xf numFmtId="0" fontId="20" fillId="0" borderId="2" xfId="0" applyFont="1" applyFill="1" applyBorder="1" applyAlignment="1">
      <alignment horizontal="center" wrapText="1"/>
    </xf>
    <xf numFmtId="43" fontId="19" fillId="0" borderId="1" xfId="0" applyNumberFormat="1" applyFont="1" applyFill="1" applyBorder="1" applyAlignment="1">
      <alignment vertical="center"/>
    </xf>
    <xf numFmtId="43" fontId="20" fillId="0" borderId="8" xfId="7" applyFont="1" applyFill="1" applyBorder="1" applyAlignment="1">
      <alignment horizontal="center" vertical="center" wrapText="1"/>
    </xf>
    <xf numFmtId="43" fontId="14" fillId="15" borderId="1" xfId="7" applyNumberFormat="1" applyFont="1" applyFill="1" applyBorder="1" applyAlignment="1">
      <alignment horizontal="right" vertical="center" wrapText="1"/>
    </xf>
    <xf numFmtId="0" fontId="19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right" vertical="center" wrapText="1"/>
    </xf>
    <xf numFmtId="43" fontId="14" fillId="0" borderId="0" xfId="7" applyNumberFormat="1" applyFont="1" applyFill="1" applyBorder="1" applyAlignment="1">
      <alignment vertical="center" wrapText="1"/>
    </xf>
    <xf numFmtId="0" fontId="19" fillId="3" borderId="5" xfId="0" applyFont="1" applyFill="1" applyBorder="1" applyAlignment="1">
      <alignment wrapText="1"/>
    </xf>
    <xf numFmtId="0" fontId="33" fillId="3" borderId="6" xfId="0" applyFont="1" applyFill="1" applyBorder="1" applyAlignment="1">
      <alignment vertical="center" wrapText="1"/>
    </xf>
    <xf numFmtId="180" fontId="25" fillId="3" borderId="6" xfId="7" applyNumberFormat="1" applyFont="1" applyFill="1" applyBorder="1" applyAlignment="1">
      <alignment horizontal="center" vertical="center" wrapText="1"/>
    </xf>
    <xf numFmtId="0" fontId="25" fillId="3" borderId="6" xfId="0" applyFont="1" applyFill="1" applyBorder="1" applyAlignment="1">
      <alignment vertical="center" wrapText="1"/>
    </xf>
    <xf numFmtId="43" fontId="33" fillId="3" borderId="6" xfId="7" applyNumberFormat="1" applyFont="1" applyFill="1" applyBorder="1" applyAlignment="1">
      <alignment vertical="center" wrapText="1"/>
    </xf>
    <xf numFmtId="43" fontId="19" fillId="3" borderId="7" xfId="7" applyFont="1" applyFill="1" applyBorder="1" applyAlignment="1">
      <alignment vertical="center" wrapText="1"/>
    </xf>
    <xf numFmtId="180" fontId="34" fillId="14" borderId="1" xfId="7" applyNumberFormat="1" applyFont="1" applyFill="1" applyBorder="1" applyAlignment="1">
      <alignment horizontal="center" vertical="center" wrapText="1"/>
    </xf>
    <xf numFmtId="43" fontId="34" fillId="14" borderId="1" xfId="7" applyFont="1" applyFill="1" applyBorder="1" applyAlignment="1">
      <alignment horizontal="center" vertical="center" wrapText="1"/>
    </xf>
    <xf numFmtId="43" fontId="17" fillId="14" borderId="2" xfId="7" applyFont="1" applyFill="1" applyBorder="1" applyAlignment="1">
      <alignment horizontal="center" vertical="center" wrapText="1"/>
    </xf>
    <xf numFmtId="43" fontId="20" fillId="0" borderId="1" xfId="7" applyNumberFormat="1" applyFont="1" applyFill="1" applyBorder="1" applyAlignment="1">
      <alignment horizontal="left" vertical="center" wrapText="1"/>
    </xf>
    <xf numFmtId="43" fontId="19" fillId="0" borderId="2" xfId="7" applyFont="1" applyFill="1" applyBorder="1" applyAlignment="1">
      <alignment vertical="center" wrapText="1"/>
    </xf>
    <xf numFmtId="180" fontId="26" fillId="0" borderId="0" xfId="7" applyNumberFormat="1" applyFont="1" applyFill="1" applyBorder="1" applyAlignment="1">
      <alignment horizontal="center" vertical="center" wrapText="1"/>
    </xf>
    <xf numFmtId="180" fontId="26" fillId="0" borderId="0" xfId="7" applyNumberFormat="1" applyFont="1" applyFill="1" applyBorder="1" applyAlignment="1">
      <alignment horizontal="left" vertical="center" wrapText="1"/>
    </xf>
    <xf numFmtId="0" fontId="16" fillId="0" borderId="0" xfId="0" applyFont="1" applyFill="1" applyAlignment="1">
      <alignment vertical="center" wrapText="1"/>
    </xf>
    <xf numFmtId="43" fontId="19" fillId="0" borderId="0" xfId="7" applyNumberFormat="1" applyFont="1" applyFill="1" applyBorder="1" applyAlignment="1">
      <alignment wrapText="1"/>
    </xf>
    <xf numFmtId="0" fontId="30" fillId="8" borderId="1" xfId="0" applyFont="1" applyFill="1" applyBorder="1" applyAlignment="1">
      <alignment horizontal="center" wrapText="1"/>
    </xf>
    <xf numFmtId="0" fontId="30" fillId="8" borderId="2" xfId="0" applyFont="1" applyFill="1" applyBorder="1" applyAlignment="1">
      <alignment horizontal="center" wrapText="1"/>
    </xf>
    <xf numFmtId="180" fontId="19" fillId="0" borderId="0" xfId="7" applyNumberFormat="1" applyFont="1" applyFill="1" applyAlignment="1">
      <alignment horizontal="center" vertical="center" wrapText="1"/>
    </xf>
    <xf numFmtId="0" fontId="33" fillId="3" borderId="5" xfId="0" applyFont="1" applyFill="1" applyBorder="1" applyAlignment="1">
      <alignment vertical="center" wrapText="1"/>
    </xf>
    <xf numFmtId="43" fontId="33" fillId="3" borderId="7" xfId="7" applyNumberFormat="1" applyFont="1" applyFill="1" applyBorder="1" applyAlignment="1">
      <alignment vertical="center" wrapText="1"/>
    </xf>
    <xf numFmtId="0" fontId="19" fillId="0" borderId="2" xfId="0" applyFont="1" applyFill="1" applyBorder="1" applyAlignment="1">
      <alignment horizontal="center" vertical="center" wrapText="1"/>
    </xf>
    <xf numFmtId="179" fontId="19" fillId="0" borderId="1" xfId="7" applyNumberFormat="1" applyFont="1" applyFill="1" applyBorder="1" applyAlignment="1">
      <alignment horizontal="center" vertical="center" wrapText="1"/>
    </xf>
    <xf numFmtId="179" fontId="14" fillId="15" borderId="1" xfId="7" applyNumberFormat="1" applyFont="1" applyFill="1" applyBorder="1" applyAlignment="1">
      <alignment horizontal="center" vertical="center" wrapText="1"/>
    </xf>
    <xf numFmtId="180" fontId="17" fillId="0" borderId="0" xfId="7" applyNumberFormat="1" applyFont="1" applyFill="1" applyBorder="1" applyAlignment="1">
      <alignment horizontal="center" vertical="center" wrapText="1"/>
    </xf>
    <xf numFmtId="43" fontId="17" fillId="0" borderId="0" xfId="7" applyFont="1" applyFill="1" applyBorder="1" applyAlignment="1">
      <alignment horizontal="center" vertical="center" wrapText="1"/>
    </xf>
    <xf numFmtId="0" fontId="30" fillId="13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justify" vertical="center"/>
    </xf>
    <xf numFmtId="180" fontId="20" fillId="0" borderId="8" xfId="7" applyNumberFormat="1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vertical="center"/>
    </xf>
    <xf numFmtId="180" fontId="20" fillId="16" borderId="8" xfId="7" applyNumberFormat="1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justify" vertical="center"/>
    </xf>
    <xf numFmtId="0" fontId="19" fillId="0" borderId="9" xfId="0" applyFont="1" applyFill="1" applyBorder="1" applyAlignment="1">
      <alignment horizontal="justify" vertical="center" wrapText="1"/>
    </xf>
    <xf numFmtId="0" fontId="20" fillId="0" borderId="9" xfId="0" applyFont="1" applyFill="1" applyBorder="1" applyAlignment="1">
      <alignment horizontal="justify" vertical="center"/>
    </xf>
    <xf numFmtId="180" fontId="20" fillId="0" borderId="1" xfId="7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vertical="center" wrapText="1"/>
    </xf>
    <xf numFmtId="43" fontId="27" fillId="0" borderId="1" xfId="7" applyFont="1" applyFill="1" applyBorder="1" applyAlignment="1">
      <alignment horizontal="right" vertical="center" wrapText="1"/>
    </xf>
    <xf numFmtId="0" fontId="19" fillId="19" borderId="1" xfId="0" applyFont="1" applyFill="1" applyBorder="1" applyAlignment="1">
      <alignment horizontal="justify" vertical="center"/>
    </xf>
    <xf numFmtId="180" fontId="20" fillId="19" borderId="8" xfId="7" applyNumberFormat="1" applyFont="1" applyFill="1" applyBorder="1" applyAlignment="1">
      <alignment horizontal="center" vertical="center"/>
    </xf>
    <xf numFmtId="43" fontId="20" fillId="19" borderId="1" xfId="7" applyFont="1" applyFill="1" applyBorder="1" applyAlignment="1">
      <alignment horizontal="right" vertical="center" wrapText="1"/>
    </xf>
    <xf numFmtId="43" fontId="20" fillId="19" borderId="1" xfId="7" applyNumberFormat="1" applyFont="1" applyFill="1" applyBorder="1" applyAlignment="1">
      <alignment horizontal="center" vertical="center" wrapText="1"/>
    </xf>
    <xf numFmtId="43" fontId="19" fillId="19" borderId="1" xfId="7" applyFont="1" applyFill="1" applyBorder="1" applyAlignment="1">
      <alignment vertical="center" wrapText="1"/>
    </xf>
    <xf numFmtId="0" fontId="35" fillId="19" borderId="1" xfId="0" applyFont="1" applyFill="1" applyBorder="1" applyAlignment="1">
      <alignment vertical="center"/>
    </xf>
    <xf numFmtId="180" fontId="36" fillId="19" borderId="8" xfId="7" applyNumberFormat="1" applyFont="1" applyFill="1" applyBorder="1" applyAlignment="1">
      <alignment horizontal="center" vertical="center"/>
    </xf>
    <xf numFmtId="0" fontId="30" fillId="13" borderId="2" xfId="0" applyFont="1" applyFill="1" applyBorder="1" applyAlignment="1">
      <alignment horizontal="center" vertical="center" wrapText="1"/>
    </xf>
    <xf numFmtId="0" fontId="30" fillId="13" borderId="3" xfId="0" applyFont="1" applyFill="1" applyBorder="1" applyAlignment="1">
      <alignment horizontal="center" vertical="center" wrapText="1"/>
    </xf>
    <xf numFmtId="0" fontId="30" fillId="13" borderId="8" xfId="0" applyFont="1" applyFill="1" applyBorder="1" applyAlignment="1">
      <alignment horizontal="center" vertical="center" wrapText="1"/>
    </xf>
    <xf numFmtId="0" fontId="17" fillId="14" borderId="11" xfId="30" applyFont="1" applyFill="1" applyBorder="1" applyAlignment="1">
      <alignment horizontal="center" vertical="center" wrapText="1"/>
    </xf>
    <xf numFmtId="0" fontId="20" fillId="10" borderId="2" xfId="0" applyFont="1" applyFill="1" applyBorder="1" applyAlignment="1">
      <alignment horizontal="center" vertical="center" wrapText="1"/>
    </xf>
    <xf numFmtId="0" fontId="20" fillId="10" borderId="1" xfId="0" applyFont="1" applyFill="1" applyBorder="1" applyAlignment="1">
      <alignment horizontal="justify" vertical="center" wrapText="1"/>
    </xf>
    <xf numFmtId="180" fontId="20" fillId="10" borderId="8" xfId="7" applyNumberFormat="1" applyFont="1" applyFill="1" applyBorder="1" applyAlignment="1">
      <alignment horizontal="center" vertical="center" wrapText="1"/>
    </xf>
    <xf numFmtId="43" fontId="20" fillId="10" borderId="1" xfId="7" applyFont="1" applyFill="1" applyBorder="1" applyAlignment="1">
      <alignment horizontal="center" vertical="center" wrapText="1"/>
    </xf>
    <xf numFmtId="43" fontId="20" fillId="10" borderId="1" xfId="7" applyNumberFormat="1" applyFont="1" applyFill="1" applyBorder="1" applyAlignment="1">
      <alignment horizontal="center" vertical="center" wrapText="1"/>
    </xf>
    <xf numFmtId="43" fontId="19" fillId="10" borderId="1" xfId="7" applyFont="1" applyFill="1" applyBorder="1" applyAlignment="1">
      <alignment vertical="center" wrapText="1"/>
    </xf>
    <xf numFmtId="0" fontId="17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vertical="center" wrapText="1"/>
    </xf>
    <xf numFmtId="0" fontId="20" fillId="0" borderId="2" xfId="0" applyFont="1" applyFill="1" applyBorder="1" applyAlignment="1">
      <alignment vertical="center" wrapText="1"/>
    </xf>
    <xf numFmtId="180" fontId="20" fillId="0" borderId="2" xfId="7" applyNumberFormat="1" applyFont="1" applyFill="1" applyBorder="1" applyAlignment="1">
      <alignment horizontal="center" vertical="center" wrapText="1"/>
    </xf>
    <xf numFmtId="0" fontId="20" fillId="10" borderId="1" xfId="0" applyFont="1" applyFill="1" applyBorder="1" applyAlignment="1">
      <alignment horizontal="center" vertical="center" wrapText="1"/>
    </xf>
    <xf numFmtId="0" fontId="20" fillId="10" borderId="1" xfId="0" applyFont="1" applyFill="1" applyBorder="1" applyAlignment="1">
      <alignment horizontal="left" vertical="center" wrapText="1"/>
    </xf>
    <xf numFmtId="180" fontId="20" fillId="10" borderId="1" xfId="7" applyNumberFormat="1" applyFont="1" applyFill="1" applyBorder="1" applyAlignment="1">
      <alignment horizontal="center" vertical="center" wrapText="1"/>
    </xf>
    <xf numFmtId="43" fontId="20" fillId="10" borderId="1" xfId="7" applyFont="1" applyFill="1" applyBorder="1" applyAlignment="1">
      <alignment horizontal="right" vertical="center" wrapText="1"/>
    </xf>
    <xf numFmtId="43" fontId="20" fillId="10" borderId="1" xfId="7" applyFont="1" applyFill="1" applyBorder="1" applyAlignment="1">
      <alignment vertical="center" wrapText="1"/>
    </xf>
    <xf numFmtId="0" fontId="20" fillId="10" borderId="2" xfId="0" applyFont="1" applyFill="1" applyBorder="1" applyAlignment="1">
      <alignment vertical="center" wrapText="1"/>
    </xf>
    <xf numFmtId="180" fontId="20" fillId="10" borderId="2" xfId="7" applyNumberFormat="1" applyFont="1" applyFill="1" applyBorder="1" applyAlignment="1">
      <alignment horizontal="center" vertical="center" wrapText="1"/>
    </xf>
    <xf numFmtId="0" fontId="20" fillId="10" borderId="1" xfId="0" applyFont="1" applyFill="1" applyBorder="1" applyAlignment="1">
      <alignment vertical="center" wrapText="1"/>
    </xf>
    <xf numFmtId="43" fontId="27" fillId="10" borderId="1" xfId="7" applyFont="1" applyFill="1" applyBorder="1" applyAlignment="1">
      <alignment vertical="center" wrapText="1"/>
    </xf>
    <xf numFmtId="43" fontId="20" fillId="0" borderId="0" xfId="7" applyFont="1" applyFill="1" applyBorder="1" applyAlignment="1">
      <alignment horizontal="left" vertical="center" wrapText="1"/>
    </xf>
    <xf numFmtId="0" fontId="20" fillId="10" borderId="1" xfId="0" applyFont="1" applyFill="1" applyBorder="1" applyAlignment="1">
      <alignment horizontal="center" wrapText="1"/>
    </xf>
    <xf numFmtId="180" fontId="20" fillId="10" borderId="3" xfId="7" applyNumberFormat="1" applyFont="1" applyFill="1" applyBorder="1" applyAlignment="1">
      <alignment horizontal="center" vertical="center" wrapText="1"/>
    </xf>
    <xf numFmtId="43" fontId="20" fillId="10" borderId="1" xfId="7" applyNumberFormat="1" applyFont="1" applyFill="1" applyBorder="1" applyAlignment="1">
      <alignment horizontal="right" vertical="center" wrapText="1"/>
    </xf>
    <xf numFmtId="0" fontId="16" fillId="0" borderId="0" xfId="0" applyFont="1" applyFill="1" applyBorder="1" applyAlignment="1">
      <alignment horizontal="right" vertical="center" wrapText="1"/>
    </xf>
    <xf numFmtId="43" fontId="14" fillId="15" borderId="9" xfId="7" applyNumberFormat="1" applyFont="1" applyFill="1" applyBorder="1" applyAlignment="1">
      <alignment horizontal="right" vertical="center" wrapText="1"/>
    </xf>
    <xf numFmtId="43" fontId="20" fillId="0" borderId="0" xfId="7" applyNumberFormat="1" applyFont="1" applyFill="1" applyBorder="1" applyAlignment="1">
      <alignment horizontal="center" vertical="center" wrapText="1"/>
    </xf>
    <xf numFmtId="43" fontId="19" fillId="0" borderId="1" xfId="7" applyFont="1" applyFill="1" applyBorder="1" applyAlignment="1">
      <alignment wrapText="1"/>
    </xf>
    <xf numFmtId="43" fontId="14" fillId="15" borderId="8" xfId="7" applyNumberFormat="1" applyFont="1" applyFill="1" applyBorder="1" applyAlignment="1">
      <alignment horizontal="center" vertical="center" wrapText="1"/>
    </xf>
    <xf numFmtId="43" fontId="17" fillId="0" borderId="0" xfId="7" applyNumberFormat="1" applyFont="1" applyFill="1" applyBorder="1" applyAlignment="1">
      <alignment horizontal="center" vertical="center" wrapText="1"/>
    </xf>
    <xf numFmtId="0" fontId="20" fillId="20" borderId="9" xfId="0" applyFont="1" applyFill="1" applyBorder="1" applyAlignment="1">
      <alignment horizontal="center" wrapText="1"/>
    </xf>
    <xf numFmtId="0" fontId="20" fillId="20" borderId="1" xfId="0" applyFont="1" applyFill="1" applyBorder="1" applyAlignment="1">
      <alignment horizontal="justify" vertical="center" wrapText="1"/>
    </xf>
    <xf numFmtId="180" fontId="20" fillId="20" borderId="9" xfId="7" applyNumberFormat="1" applyFont="1" applyFill="1" applyBorder="1" applyAlignment="1">
      <alignment horizontal="center" vertical="center" wrapText="1"/>
    </xf>
    <xf numFmtId="43" fontId="20" fillId="20" borderId="9" xfId="7" applyFont="1" applyFill="1" applyBorder="1" applyAlignment="1">
      <alignment horizontal="center" vertical="center" wrapText="1"/>
    </xf>
    <xf numFmtId="43" fontId="20" fillId="20" borderId="9" xfId="7" applyNumberFormat="1" applyFont="1" applyFill="1" applyBorder="1" applyAlignment="1">
      <alignment horizontal="center" vertical="center" wrapText="1"/>
    </xf>
    <xf numFmtId="43" fontId="19" fillId="0" borderId="9" xfId="7" applyFont="1" applyFill="1" applyBorder="1" applyAlignment="1">
      <alignment vertical="center" wrapText="1"/>
    </xf>
    <xf numFmtId="181" fontId="0" fillId="0" borderId="0" xfId="0" applyNumberFormat="1"/>
    <xf numFmtId="0" fontId="20" fillId="0" borderId="9" xfId="0" applyFont="1" applyFill="1" applyBorder="1" applyAlignment="1">
      <alignment horizontal="center" wrapText="1"/>
    </xf>
    <xf numFmtId="0" fontId="20" fillId="0" borderId="9" xfId="0" applyFont="1" applyFill="1" applyBorder="1" applyAlignment="1">
      <alignment horizontal="justify" vertical="center" wrapText="1"/>
    </xf>
    <xf numFmtId="180" fontId="27" fillId="0" borderId="9" xfId="7" applyNumberFormat="1" applyFont="1" applyFill="1" applyBorder="1" applyAlignment="1">
      <alignment horizontal="center" vertical="center" wrapText="1"/>
    </xf>
    <xf numFmtId="43" fontId="20" fillId="0" borderId="9" xfId="7" applyFont="1" applyFill="1" applyBorder="1" applyAlignment="1">
      <alignment horizontal="center" vertical="center" wrapText="1"/>
    </xf>
    <xf numFmtId="43" fontId="20" fillId="0" borderId="9" xfId="7" applyNumberFormat="1" applyFont="1" applyFill="1" applyBorder="1" applyAlignment="1">
      <alignment vertical="center" wrapText="1"/>
    </xf>
    <xf numFmtId="43" fontId="20" fillId="21" borderId="9" xfId="7" applyFont="1" applyFill="1" applyBorder="1" applyAlignment="1">
      <alignment horizontal="center" vertical="center" wrapText="1"/>
    </xf>
    <xf numFmtId="43" fontId="19" fillId="0" borderId="0" xfId="0" applyNumberFormat="1" applyFont="1" applyFill="1" applyAlignment="1">
      <alignment vertical="center" wrapText="1"/>
    </xf>
    <xf numFmtId="0" fontId="26" fillId="13" borderId="2" xfId="0" applyFont="1" applyFill="1" applyBorder="1" applyAlignment="1">
      <alignment horizontal="center" vertical="center" wrapText="1"/>
    </xf>
    <xf numFmtId="0" fontId="26" fillId="13" borderId="3" xfId="0" applyFont="1" applyFill="1" applyBorder="1" applyAlignment="1">
      <alignment horizontal="center" vertical="center" wrapText="1"/>
    </xf>
    <xf numFmtId="0" fontId="26" fillId="13" borderId="8" xfId="0" applyFont="1" applyFill="1" applyBorder="1" applyAlignment="1">
      <alignment horizontal="center" vertical="center" wrapText="1"/>
    </xf>
    <xf numFmtId="180" fontId="20" fillId="0" borderId="9" xfId="7" applyNumberFormat="1" applyFont="1" applyFill="1" applyBorder="1" applyAlignment="1">
      <alignment horizontal="center" vertical="center" wrapText="1"/>
    </xf>
    <xf numFmtId="43" fontId="20" fillId="0" borderId="9" xfId="7" applyNumberFormat="1" applyFont="1" applyFill="1" applyBorder="1" applyAlignment="1">
      <alignment horizontal="right" vertical="center" wrapText="1"/>
    </xf>
    <xf numFmtId="0" fontId="19" fillId="0" borderId="9" xfId="0" applyFont="1" applyFill="1" applyBorder="1" applyAlignment="1">
      <alignment vertical="center"/>
    </xf>
    <xf numFmtId="179" fontId="31" fillId="0" borderId="0" xfId="7" applyNumberFormat="1" applyFont="1" applyFill="1" applyAlignment="1">
      <alignment wrapText="1"/>
    </xf>
    <xf numFmtId="0" fontId="31" fillId="0" borderId="0" xfId="0" applyFont="1" applyFill="1" applyAlignment="1">
      <alignment wrapText="1"/>
    </xf>
    <xf numFmtId="176" fontId="31" fillId="0" borderId="0" xfId="0" applyNumberFormat="1" applyFont="1" applyFill="1" applyAlignment="1">
      <alignment wrapText="1"/>
    </xf>
    <xf numFmtId="0" fontId="31" fillId="0" borderId="0" xfId="0" applyFont="1" applyFill="1" applyAlignment="1">
      <alignment vertical="center" wrapText="1"/>
    </xf>
    <xf numFmtId="179" fontId="31" fillId="0" borderId="0" xfId="7" applyNumberFormat="1" applyFont="1" applyFill="1" applyAlignment="1">
      <alignment vertical="center" wrapText="1"/>
    </xf>
    <xf numFmtId="180" fontId="20" fillId="11" borderId="9" xfId="7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justify" vertical="center"/>
    </xf>
    <xf numFmtId="43" fontId="20" fillId="10" borderId="8" xfId="7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right" vertical="center" wrapText="1"/>
    </xf>
    <xf numFmtId="43" fontId="19" fillId="10" borderId="0" xfId="7" applyFont="1" applyFill="1" applyBorder="1" applyAlignment="1">
      <alignment vertical="center" wrapText="1"/>
    </xf>
    <xf numFmtId="0" fontId="25" fillId="3" borderId="5" xfId="0" applyFont="1" applyFill="1" applyBorder="1" applyAlignment="1">
      <alignment horizontal="left" vertical="center" wrapText="1"/>
    </xf>
    <xf numFmtId="0" fontId="25" fillId="3" borderId="6" xfId="0" applyFont="1" applyFill="1" applyBorder="1" applyAlignment="1">
      <alignment horizontal="left" vertical="center" wrapText="1"/>
    </xf>
    <xf numFmtId="0" fontId="33" fillId="3" borderId="7" xfId="0" applyFont="1" applyFill="1" applyBorder="1" applyAlignment="1">
      <alignment vertical="center" wrapText="1"/>
    </xf>
    <xf numFmtId="0" fontId="37" fillId="15" borderId="12" xfId="0" applyFont="1" applyFill="1" applyBorder="1" applyAlignment="1">
      <alignment horizontal="center" vertical="center" wrapText="1"/>
    </xf>
    <xf numFmtId="180" fontId="38" fillId="0" borderId="0" xfId="7" applyNumberFormat="1" applyFont="1" applyAlignment="1">
      <alignment horizontal="center" vertical="center" wrapText="1"/>
    </xf>
    <xf numFmtId="43" fontId="38" fillId="0" borderId="0" xfId="7" applyFont="1" applyAlignment="1">
      <alignment vertical="center" wrapText="1"/>
    </xf>
    <xf numFmtId="43" fontId="37" fillId="15" borderId="12" xfId="7" applyNumberFormat="1" applyFont="1" applyFill="1" applyBorder="1" applyAlignment="1">
      <alignment vertical="center" wrapText="1"/>
    </xf>
    <xf numFmtId="43" fontId="11" fillId="3" borderId="12" xfId="7" applyFont="1" applyFill="1" applyBorder="1" applyAlignment="1">
      <alignment vertical="center" wrapText="1"/>
    </xf>
  </cellXfs>
  <cellStyles count="53">
    <cellStyle name="Normal" xfId="0" builtinId="0"/>
    <cellStyle name="Nivel 7" xfId="1"/>
    <cellStyle name="Título 3" xfId="2" builtinId="18"/>
    <cellStyle name="Moneda [0]" xfId="3" builtinId="7"/>
    <cellStyle name="40% - Énfasis1" xfId="4" builtinId="31"/>
    <cellStyle name="Coma [0]" xfId="5" builtinId="6"/>
    <cellStyle name="Moneda" xfId="6" builtinId="4"/>
    <cellStyle name="Coma" xfId="7" builtinId="3"/>
    <cellStyle name="Porcentaje" xfId="8" builtinId="5"/>
    <cellStyle name="Hipervínculo" xfId="9" builtinId="8"/>
    <cellStyle name="Hipervínculo visitado" xfId="10" builtinId="9"/>
    <cellStyle name="Salida" xfId="11" builtinId="21"/>
    <cellStyle name="Nota" xfId="12" builtinId="10"/>
    <cellStyle name="Título 2" xfId="13" builtinId="17"/>
    <cellStyle name="Texto de advertencia" xfId="14" builtinId="11"/>
    <cellStyle name="Título" xfId="15" builtinId="15"/>
    <cellStyle name="Texto explicativo" xfId="16" builtinId="53"/>
    <cellStyle name="Título 1" xfId="17" builtinId="16"/>
    <cellStyle name="Título 4" xfId="18" builtinId="19"/>
    <cellStyle name="Entrada" xfId="19" builtinId="20"/>
    <cellStyle name="Cálculo" xfId="20" builtinId="22"/>
    <cellStyle name="Celda de comprobación" xfId="21" builtinId="23"/>
    <cellStyle name="Celda vinculada" xfId="22" builtinId="24"/>
    <cellStyle name="Total" xfId="23" builtinId="25"/>
    <cellStyle name="Normal 2 2" xfId="24"/>
    <cellStyle name="Correcto" xfId="25" builtinId="26"/>
    <cellStyle name="40% - Énfasis5" xfId="26" builtinId="47"/>
    <cellStyle name="Incorrecto" xfId="27" builtinId="27"/>
    <cellStyle name="Neutro" xfId="28" builtinId="28"/>
    <cellStyle name="20% - Énfasis5" xfId="29" builtinId="46"/>
    <cellStyle name="Énfasis1" xfId="30" builtinId="29"/>
    <cellStyle name="20% - Énfasis1" xfId="31" builtinId="30"/>
    <cellStyle name="60% - Énfasis1" xfId="32" builtinId="32"/>
    <cellStyle name="20% - Énfasis6" xfId="33" builtinId="50"/>
    <cellStyle name="Énfasis2" xfId="34" builtinId="33"/>
    <cellStyle name="20% - Énfasis2" xfId="35" builtinId="34"/>
    <cellStyle name="40% - Énfasis2" xfId="36" builtinId="35"/>
    <cellStyle name="60% - Énfasis2" xfId="37" builtinId="36"/>
    <cellStyle name="Énfasis3" xfId="38" builtinId="37"/>
    <cellStyle name="20% - Énfasis3" xfId="39" builtinId="38"/>
    <cellStyle name="40% - Énfasis3" xfId="40" builtinId="39"/>
    <cellStyle name="60% - Énfasis3" xfId="41" builtinId="40"/>
    <cellStyle name="Énfasis4" xfId="42" builtinId="41"/>
    <cellStyle name="20% - Énfasis4" xfId="43" builtinId="42"/>
    <cellStyle name="40% - Énfasis4" xfId="44" builtinId="43"/>
    <cellStyle name="60% - Énfasis4" xfId="45" builtinId="44"/>
    <cellStyle name="Énfasis5" xfId="46" builtinId="45"/>
    <cellStyle name="60% - Énfasis5" xfId="47" builtinId="48"/>
    <cellStyle name="Énfasis6" xfId="48" builtinId="49"/>
    <cellStyle name="40% - Énfasis6" xfId="49" builtinId="51"/>
    <cellStyle name="Normal 2" xfId="50"/>
    <cellStyle name="60% - Énfasis6" xfId="51" builtinId="52"/>
    <cellStyle name="Normal 4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164524</xdr:colOff>
      <xdr:row>0</xdr:row>
      <xdr:rowOff>8658</xdr:rowOff>
    </xdr:from>
    <xdr:ext cx="805296" cy="666750"/>
    <xdr:pic>
      <xdr:nvPicPr>
        <xdr:cNvPr id="2" name="Imagen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97890" y="8255"/>
          <a:ext cx="805180" cy="6667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716108</xdr:colOff>
      <xdr:row>0</xdr:row>
      <xdr:rowOff>68407</xdr:rowOff>
    </xdr:from>
    <xdr:ext cx="1122218" cy="522143"/>
    <xdr:pic>
      <xdr:nvPicPr>
        <xdr:cNvPr id="3" name="Imagen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5645" y="67945"/>
          <a:ext cx="1122680" cy="52260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maliaR\Documents\FINANCIERA\ACUERDOS\2023\JUNTA\ANEXO%20-%20PRESUPUESTO%202023%20enero%2010%20de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TOSHIBA\Backup%20Presupuesto\POA%20PIC%20202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Hoja5"/>
      <sheetName val="VarNal"/>
      <sheetName val="ANEXO 1B"/>
      <sheetName val="ANEXO 2B"/>
      <sheetName val="PAA 2023"/>
      <sheetName val="PAA 2023 COPIA"/>
      <sheetName val="ANEXO 2B (2)"/>
      <sheetName val="Hoja6"/>
      <sheetName val="ANEXO 1B (2)"/>
      <sheetName val="ANEXO 2B (4)"/>
      <sheetName val="PROYECTO INGRESOS CODFIS"/>
      <sheetName val="PROYECTO GASTOS CODFIS"/>
      <sheetName val="ESCENARIO 1 PLAN DE VENTAS"/>
      <sheetName val="ESCENARIO 2 HISTORICO"/>
      <sheetName val="EJEC INGRESOS ENE NOV"/>
      <sheetName val="ANEXO PIC"/>
      <sheetName val="Hoja9"/>
      <sheetName val="Hoja10"/>
      <sheetName val="EJEC GASTOS "/>
      <sheetName val="EJEC INGRESOS"/>
      <sheetName val="PROY NOMINA PERMANENTE 2023"/>
      <sheetName val="PROY NOMINA TEMPORAL 2023"/>
      <sheetName val="Hoja4"/>
      <sheetName val="INDEMNIZA VACAC"/>
      <sheetName val="VIATICOS"/>
      <sheetName val="EJEC GASTOS NOV "/>
      <sheetName val="ESCENARIO 1 TOTAL RECONOCIM"/>
      <sheetName val="ESCENARIO 1 RECONOCIMIENTOS (2"/>
      <sheetName val="OTROS INGRESOS"/>
      <sheetName val="ESC 2 - RECONOC SIN CARTERA VA"/>
      <sheetName val="ESCENARIO 3 RECAUDO"/>
      <sheetName val="EJEC GASTOS PROYECC 2023"/>
      <sheetName val="HISTORICOS INGRESOS Y FACT ACUM"/>
      <sheetName val="Hoja7"/>
      <sheetName val="Hoja3"/>
      <sheetName val="Hoja1"/>
      <sheetName val="Hoja2"/>
      <sheetName val="COMPROMISOS"/>
      <sheetName val="CONSOLID FACTURACION SS SALUD"/>
      <sheetName val="EJEC INGRESOS - ENE SEPT 2022"/>
      <sheetName val="DOTACION"/>
      <sheetName val="SERVICIOS HABILITADOS"/>
      <sheetName val="EJEC GASTOS NOV 17"/>
      <sheetName val="EJEC GASTOS ENE SEPT 2022"/>
      <sheetName val="CUENTAS POR PAGAR"/>
      <sheetName val="VarNal (2)"/>
    </sheetNames>
    <sheetDataSet>
      <sheetData sheetId="0"/>
      <sheetData sheetId="1"/>
      <sheetData sheetId="2"/>
      <sheetData sheetId="3"/>
      <sheetData sheetId="4"/>
      <sheetData sheetId="5"/>
      <sheetData sheetId="6">
        <row r="81">
          <cell r="B81" t="str">
            <v>2.1.2.02.02.008.01</v>
          </cell>
        </row>
        <row r="82">
          <cell r="B82" t="str">
            <v>2.1.2.02.02.008.02</v>
          </cell>
        </row>
        <row r="83">
          <cell r="B83" t="str">
            <v>2.1.2.02.02.008.03</v>
          </cell>
        </row>
        <row r="84">
          <cell r="B84" t="str">
            <v>2.1.2.02.02.008.04</v>
          </cell>
        </row>
        <row r="85">
          <cell r="B85" t="str">
            <v>2.1.2.02.02.008.05</v>
          </cell>
        </row>
        <row r="86">
          <cell r="B86" t="str">
            <v>2.1.2.02.02.008.06</v>
          </cell>
        </row>
        <row r="88">
          <cell r="B88" t="str">
            <v>2.1.2.02.02.009.01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42">
          <cell r="C42">
            <v>1000</v>
          </cell>
        </row>
        <row r="45">
          <cell r="C45">
            <v>1000</v>
          </cell>
        </row>
        <row r="47">
          <cell r="C47">
            <v>29999000</v>
          </cell>
        </row>
        <row r="49">
          <cell r="C49">
            <v>10000000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POA GHR"/>
      <sheetName val="FR-CDG-017"/>
      <sheetName val="EJECUCION"/>
    </sheetNames>
    <sheetDataSet>
      <sheetData sheetId="0">
        <row r="105">
          <cell r="X105">
            <v>251500000</v>
          </cell>
        </row>
        <row r="106">
          <cell r="X106">
            <v>198000000</v>
          </cell>
        </row>
        <row r="107">
          <cell r="X107">
            <v>150500000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44"/>
  <sheetViews>
    <sheetView tabSelected="1" workbookViewId="0">
      <selection activeCell="B4" sqref="B4"/>
    </sheetView>
  </sheetViews>
  <sheetFormatPr defaultColWidth="11" defaultRowHeight="15"/>
  <cols>
    <col min="2" max="2" width="41.1428571428571" customWidth="1"/>
    <col min="4" max="4" width="14.7142857142857" customWidth="1"/>
    <col min="5" max="5" width="27.2857142857143" customWidth="1"/>
    <col min="6" max="6" width="24.1428571428571" customWidth="1"/>
    <col min="7" max="7" width="26.2857142857143" customWidth="1"/>
    <col min="8" max="8" width="15.5714285714286" customWidth="1"/>
    <col min="9" max="9" width="14.1428571428571" customWidth="1"/>
    <col min="10" max="11" width="15.1428571428571" customWidth="1"/>
  </cols>
  <sheetData>
    <row r="1" ht="18.75" spans="1:6">
      <c r="A1" s="157" t="s">
        <v>0</v>
      </c>
      <c r="B1" s="158"/>
      <c r="C1" s="158"/>
      <c r="D1" s="158"/>
      <c r="E1" s="158"/>
      <c r="F1" s="159"/>
    </row>
    <row r="2" spans="1:6">
      <c r="A2" s="160"/>
      <c r="B2" s="161"/>
      <c r="C2" s="162"/>
      <c r="D2" s="161"/>
      <c r="E2" s="163"/>
      <c r="F2" s="161"/>
    </row>
    <row r="3" spans="1:6">
      <c r="A3" s="160"/>
      <c r="B3" s="161"/>
      <c r="C3" s="162"/>
      <c r="D3" s="161"/>
      <c r="E3" s="163"/>
      <c r="F3" s="161"/>
    </row>
    <row r="4" spans="1:6">
      <c r="A4" s="160"/>
      <c r="B4" s="161"/>
      <c r="C4" s="162"/>
      <c r="D4" s="161"/>
      <c r="E4" s="163"/>
      <c r="F4" s="161"/>
    </row>
    <row r="5" spans="1:6">
      <c r="A5" s="164" t="s">
        <v>1</v>
      </c>
      <c r="B5" s="165"/>
      <c r="C5" s="165"/>
      <c r="D5" s="165"/>
      <c r="E5" s="165"/>
      <c r="F5" s="166"/>
    </row>
    <row r="6" spans="1:6">
      <c r="A6" s="160"/>
      <c r="B6" s="161"/>
      <c r="C6" s="162"/>
      <c r="D6" s="161"/>
      <c r="E6" s="163"/>
      <c r="F6" s="161"/>
    </row>
    <row r="7" spans="1:6">
      <c r="A7" s="160"/>
      <c r="B7" s="161"/>
      <c r="C7" s="162"/>
      <c r="D7" s="161"/>
      <c r="E7" s="163"/>
      <c r="F7" s="161"/>
    </row>
    <row r="8" spans="1:6">
      <c r="A8" s="160"/>
      <c r="B8" s="161"/>
      <c r="C8" s="162"/>
      <c r="D8" s="161"/>
      <c r="E8" s="163"/>
      <c r="F8" s="161"/>
    </row>
    <row r="9" spans="1:6">
      <c r="A9" s="167" t="s">
        <v>2</v>
      </c>
      <c r="B9" s="167"/>
      <c r="C9" s="167"/>
      <c r="D9" s="167"/>
      <c r="E9" s="167"/>
      <c r="F9" s="167"/>
    </row>
    <row r="10" ht="33.75" spans="1:6">
      <c r="A10" s="168" t="s">
        <v>3</v>
      </c>
      <c r="B10" s="168" t="s">
        <v>4</v>
      </c>
      <c r="C10" s="169" t="s">
        <v>5</v>
      </c>
      <c r="D10" s="170" t="s">
        <v>6</v>
      </c>
      <c r="E10" s="171" t="s">
        <v>7</v>
      </c>
      <c r="F10" s="170" t="s">
        <v>8</v>
      </c>
    </row>
    <row r="11" spans="1:6">
      <c r="A11" s="172">
        <v>1</v>
      </c>
      <c r="B11" s="173" t="s">
        <v>9</v>
      </c>
      <c r="C11" s="174">
        <v>1</v>
      </c>
      <c r="D11" s="175">
        <v>30000000</v>
      </c>
      <c r="E11" s="176">
        <f>+D11*C11</f>
        <v>30000000</v>
      </c>
      <c r="F11" s="177" t="s">
        <v>10</v>
      </c>
    </row>
    <row r="12" spans="1:8">
      <c r="A12" s="178"/>
      <c r="B12" s="179"/>
      <c r="C12" s="179"/>
      <c r="D12" s="179"/>
      <c r="E12" s="180">
        <f>+E11</f>
        <v>30000000</v>
      </c>
      <c r="F12" s="181" t="s">
        <v>11</v>
      </c>
      <c r="G12" s="180"/>
      <c r="H12" s="180"/>
    </row>
    <row r="13" spans="1:6">
      <c r="A13" s="160"/>
      <c r="B13" s="161"/>
      <c r="C13" s="162"/>
      <c r="D13" s="161"/>
      <c r="E13" s="163"/>
      <c r="F13" s="161"/>
    </row>
    <row r="14" spans="1:6">
      <c r="A14" s="167" t="s">
        <v>12</v>
      </c>
      <c r="B14" s="182"/>
      <c r="C14" s="182"/>
      <c r="D14" s="182"/>
      <c r="E14" s="182"/>
      <c r="F14" s="182"/>
    </row>
    <row r="15" ht="33.75" spans="1:6">
      <c r="A15" s="168" t="s">
        <v>13</v>
      </c>
      <c r="B15" s="168" t="s">
        <v>4</v>
      </c>
      <c r="C15" s="169" t="s">
        <v>5</v>
      </c>
      <c r="D15" s="170" t="s">
        <v>6</v>
      </c>
      <c r="E15" s="171" t="s">
        <v>7</v>
      </c>
      <c r="F15" s="170" t="s">
        <v>8</v>
      </c>
    </row>
    <row r="16" spans="1:6">
      <c r="A16" s="172">
        <v>2</v>
      </c>
      <c r="B16" s="173" t="s">
        <v>14</v>
      </c>
      <c r="C16" s="183">
        <v>12</v>
      </c>
      <c r="D16" s="184">
        <v>2000000</v>
      </c>
      <c r="E16" s="185">
        <v>25000000</v>
      </c>
      <c r="F16" s="177" t="s">
        <v>15</v>
      </c>
    </row>
    <row r="17" spans="1:8">
      <c r="A17" s="178"/>
      <c r="B17" s="178"/>
      <c r="C17" s="178"/>
      <c r="D17" s="186"/>
      <c r="E17" s="180">
        <f>SUM(E16:E16)</f>
        <v>25000000</v>
      </c>
      <c r="F17" s="181" t="s">
        <v>11</v>
      </c>
      <c r="G17" s="180"/>
      <c r="H17" s="180"/>
    </row>
    <row r="18" spans="1:6">
      <c r="A18" s="160"/>
      <c r="B18" s="160"/>
      <c r="C18" s="160"/>
      <c r="D18" s="160"/>
      <c r="E18" s="187"/>
      <c r="F18" s="160"/>
    </row>
    <row r="19" ht="29.25" customHeight="1" spans="1:6">
      <c r="A19" s="188" t="s">
        <v>16</v>
      </c>
      <c r="B19" s="188"/>
      <c r="C19" s="188"/>
      <c r="D19" s="188"/>
      <c r="E19" s="188"/>
      <c r="F19" s="188"/>
    </row>
    <row r="20" ht="33.75" spans="1:6">
      <c r="A20" s="168" t="s">
        <v>3</v>
      </c>
      <c r="B20" s="168" t="s">
        <v>4</v>
      </c>
      <c r="C20" s="169" t="s">
        <v>5</v>
      </c>
      <c r="D20" s="170" t="s">
        <v>6</v>
      </c>
      <c r="E20" s="171" t="s">
        <v>7</v>
      </c>
      <c r="F20" s="170" t="s">
        <v>8</v>
      </c>
    </row>
    <row r="21" spans="1:6">
      <c r="A21" s="189">
        <v>3</v>
      </c>
      <c r="B21" s="190" t="s">
        <v>17</v>
      </c>
      <c r="C21" s="191">
        <v>15</v>
      </c>
      <c r="D21" s="192">
        <v>560000</v>
      </c>
      <c r="E21" s="193">
        <f>+D21*C21</f>
        <v>8400000</v>
      </c>
      <c r="F21" s="177" t="s">
        <v>18</v>
      </c>
    </row>
    <row r="22" spans="1:8">
      <c r="A22" s="160"/>
      <c r="B22" s="161"/>
      <c r="C22" s="161"/>
      <c r="D22" s="161"/>
      <c r="E22" s="180">
        <f>SUM(E21)</f>
        <v>8400000</v>
      </c>
      <c r="F22" s="194" t="s">
        <v>11</v>
      </c>
      <c r="G22" s="180"/>
      <c r="H22" s="180"/>
    </row>
    <row r="23" spans="1:6">
      <c r="A23" s="160"/>
      <c r="B23" s="161"/>
      <c r="C23" s="162"/>
      <c r="D23" s="161"/>
      <c r="E23" s="163"/>
      <c r="F23" s="161"/>
    </row>
    <row r="24" spans="1:6">
      <c r="A24" s="195" t="s">
        <v>19</v>
      </c>
      <c r="B24" s="196"/>
      <c r="C24" s="196"/>
      <c r="D24" s="196"/>
      <c r="E24" s="196"/>
      <c r="F24" s="197"/>
    </row>
    <row r="25" ht="33.75" spans="1:6">
      <c r="A25" s="198" t="s">
        <v>13</v>
      </c>
      <c r="B25" s="198" t="s">
        <v>4</v>
      </c>
      <c r="C25" s="169" t="s">
        <v>5</v>
      </c>
      <c r="D25" s="170" t="s">
        <v>6</v>
      </c>
      <c r="E25" s="171" t="s">
        <v>7</v>
      </c>
      <c r="F25" s="170" t="s">
        <v>8</v>
      </c>
    </row>
    <row r="26" spans="1:6">
      <c r="A26" s="172">
        <v>4</v>
      </c>
      <c r="B26" s="199" t="s">
        <v>20</v>
      </c>
      <c r="C26" s="183">
        <v>2</v>
      </c>
      <c r="D26" s="200">
        <v>4000</v>
      </c>
      <c r="E26" s="185">
        <f>+D26*C26</f>
        <v>8000</v>
      </c>
      <c r="F26" s="80" t="s">
        <v>21</v>
      </c>
    </row>
    <row r="27" spans="1:6">
      <c r="A27" s="172">
        <f>+A26+1</f>
        <v>5</v>
      </c>
      <c r="B27" s="199" t="s">
        <v>22</v>
      </c>
      <c r="C27" s="183">
        <v>50</v>
      </c>
      <c r="D27" s="200">
        <v>900</v>
      </c>
      <c r="E27" s="185">
        <f t="shared" ref="E27:E90" si="0">+D27*C27</f>
        <v>45000</v>
      </c>
      <c r="F27" s="80" t="s">
        <v>21</v>
      </c>
    </row>
    <row r="28" spans="1:6">
      <c r="A28" s="172">
        <f t="shared" ref="A28:A91" si="1">+A27+1</f>
        <v>6</v>
      </c>
      <c r="B28" s="199" t="s">
        <v>23</v>
      </c>
      <c r="C28" s="183">
        <v>500</v>
      </c>
      <c r="D28" s="200">
        <v>4900</v>
      </c>
      <c r="E28" s="185">
        <f t="shared" si="0"/>
        <v>2450000</v>
      </c>
      <c r="F28" s="80" t="s">
        <v>21</v>
      </c>
    </row>
    <row r="29" spans="1:6">
      <c r="A29" s="172">
        <f t="shared" si="1"/>
        <v>7</v>
      </c>
      <c r="B29" s="199" t="s">
        <v>24</v>
      </c>
      <c r="C29" s="183">
        <v>4</v>
      </c>
      <c r="D29" s="200">
        <v>6500</v>
      </c>
      <c r="E29" s="185">
        <f t="shared" si="0"/>
        <v>26000</v>
      </c>
      <c r="F29" s="80" t="s">
        <v>21</v>
      </c>
    </row>
    <row r="30" spans="1:6">
      <c r="A30" s="172">
        <f t="shared" si="1"/>
        <v>8</v>
      </c>
      <c r="B30" s="199" t="s">
        <v>25</v>
      </c>
      <c r="C30" s="183">
        <v>5000</v>
      </c>
      <c r="D30" s="200">
        <v>530</v>
      </c>
      <c r="E30" s="185">
        <f t="shared" si="0"/>
        <v>2650000</v>
      </c>
      <c r="F30" s="80" t="s">
        <v>21</v>
      </c>
    </row>
    <row r="31" spans="1:6">
      <c r="A31" s="172">
        <f t="shared" si="1"/>
        <v>9</v>
      </c>
      <c r="B31" s="199" t="s">
        <v>26</v>
      </c>
      <c r="C31" s="183">
        <v>3000</v>
      </c>
      <c r="D31" s="200">
        <v>550</v>
      </c>
      <c r="E31" s="185">
        <f t="shared" si="0"/>
        <v>1650000</v>
      </c>
      <c r="F31" s="80" t="s">
        <v>21</v>
      </c>
    </row>
    <row r="32" spans="1:6">
      <c r="A32" s="172">
        <f t="shared" si="1"/>
        <v>10</v>
      </c>
      <c r="B32" s="199" t="s">
        <v>27</v>
      </c>
      <c r="C32" s="183">
        <v>3000</v>
      </c>
      <c r="D32" s="200">
        <v>550</v>
      </c>
      <c r="E32" s="185">
        <f t="shared" si="0"/>
        <v>1650000</v>
      </c>
      <c r="F32" s="80" t="s">
        <v>21</v>
      </c>
    </row>
    <row r="33" spans="1:6">
      <c r="A33" s="172">
        <f t="shared" si="1"/>
        <v>11</v>
      </c>
      <c r="B33" s="199" t="s">
        <v>28</v>
      </c>
      <c r="C33" s="183">
        <v>3000</v>
      </c>
      <c r="D33" s="200">
        <v>550</v>
      </c>
      <c r="E33" s="185">
        <f t="shared" si="0"/>
        <v>1650000</v>
      </c>
      <c r="F33" s="80" t="s">
        <v>21</v>
      </c>
    </row>
    <row r="34" spans="1:6">
      <c r="A34" s="172">
        <f t="shared" si="1"/>
        <v>12</v>
      </c>
      <c r="B34" s="199" t="s">
        <v>29</v>
      </c>
      <c r="C34" s="183">
        <v>3000</v>
      </c>
      <c r="D34" s="200">
        <v>550</v>
      </c>
      <c r="E34" s="185">
        <f t="shared" si="0"/>
        <v>1650000</v>
      </c>
      <c r="F34" s="80" t="s">
        <v>21</v>
      </c>
    </row>
    <row r="35" spans="1:6">
      <c r="A35" s="172">
        <f t="shared" si="1"/>
        <v>13</v>
      </c>
      <c r="B35" s="199" t="s">
        <v>30</v>
      </c>
      <c r="C35" s="183">
        <v>3000</v>
      </c>
      <c r="D35" s="200">
        <v>550</v>
      </c>
      <c r="E35" s="185">
        <f t="shared" si="0"/>
        <v>1650000</v>
      </c>
      <c r="F35" s="80" t="s">
        <v>21</v>
      </c>
    </row>
    <row r="36" spans="1:6">
      <c r="A36" s="172">
        <f t="shared" si="1"/>
        <v>14</v>
      </c>
      <c r="B36" s="199" t="s">
        <v>31</v>
      </c>
      <c r="C36" s="183">
        <v>3000</v>
      </c>
      <c r="D36" s="200">
        <v>550</v>
      </c>
      <c r="E36" s="185">
        <f t="shared" si="0"/>
        <v>1650000</v>
      </c>
      <c r="F36" s="80" t="s">
        <v>21</v>
      </c>
    </row>
    <row r="37" spans="1:6">
      <c r="A37" s="172">
        <f t="shared" si="1"/>
        <v>15</v>
      </c>
      <c r="B37" s="199" t="s">
        <v>32</v>
      </c>
      <c r="C37" s="183">
        <v>3000</v>
      </c>
      <c r="D37" s="200">
        <v>550</v>
      </c>
      <c r="E37" s="185">
        <f t="shared" si="0"/>
        <v>1650000</v>
      </c>
      <c r="F37" s="80" t="s">
        <v>21</v>
      </c>
    </row>
    <row r="38" spans="1:6">
      <c r="A38" s="172">
        <f t="shared" si="1"/>
        <v>16</v>
      </c>
      <c r="B38" s="199" t="s">
        <v>33</v>
      </c>
      <c r="C38" s="183">
        <v>3000</v>
      </c>
      <c r="D38" s="200">
        <v>550</v>
      </c>
      <c r="E38" s="185">
        <f t="shared" si="0"/>
        <v>1650000</v>
      </c>
      <c r="F38" s="80" t="s">
        <v>21</v>
      </c>
    </row>
    <row r="39" spans="1:6">
      <c r="A39" s="172">
        <f t="shared" si="1"/>
        <v>17</v>
      </c>
      <c r="B39" s="199" t="s">
        <v>34</v>
      </c>
      <c r="C39" s="183">
        <v>3000</v>
      </c>
      <c r="D39" s="200">
        <v>550</v>
      </c>
      <c r="E39" s="185">
        <f t="shared" si="0"/>
        <v>1650000</v>
      </c>
      <c r="F39" s="80" t="s">
        <v>21</v>
      </c>
    </row>
    <row r="40" spans="1:6">
      <c r="A40" s="172">
        <f t="shared" si="1"/>
        <v>18</v>
      </c>
      <c r="B40" s="199" t="s">
        <v>35</v>
      </c>
      <c r="C40" s="183">
        <v>3000</v>
      </c>
      <c r="D40" s="200">
        <v>550</v>
      </c>
      <c r="E40" s="185">
        <f t="shared" si="0"/>
        <v>1650000</v>
      </c>
      <c r="F40" s="80" t="s">
        <v>21</v>
      </c>
    </row>
    <row r="41" spans="1:8">
      <c r="A41" s="172">
        <f t="shared" si="1"/>
        <v>19</v>
      </c>
      <c r="B41" s="199" t="s">
        <v>36</v>
      </c>
      <c r="C41" s="183">
        <v>150</v>
      </c>
      <c r="D41" s="200">
        <v>42000</v>
      </c>
      <c r="E41" s="185">
        <f t="shared" si="0"/>
        <v>6300000</v>
      </c>
      <c r="F41" s="80" t="s">
        <v>21</v>
      </c>
      <c r="G41" s="52"/>
      <c r="H41" s="52"/>
    </row>
    <row r="42" spans="1:6">
      <c r="A42" s="172">
        <f t="shared" si="1"/>
        <v>20</v>
      </c>
      <c r="B42" s="199" t="s">
        <v>37</v>
      </c>
      <c r="C42" s="183">
        <v>4</v>
      </c>
      <c r="D42" s="200">
        <v>1200</v>
      </c>
      <c r="E42" s="185">
        <f t="shared" si="0"/>
        <v>4800</v>
      </c>
      <c r="F42" s="80" t="s">
        <v>21</v>
      </c>
    </row>
    <row r="43" spans="1:6">
      <c r="A43" s="172">
        <f t="shared" si="1"/>
        <v>21</v>
      </c>
      <c r="B43" s="199" t="s">
        <v>38</v>
      </c>
      <c r="C43" s="183">
        <v>40</v>
      </c>
      <c r="D43" s="200">
        <v>2800</v>
      </c>
      <c r="E43" s="185">
        <f t="shared" si="0"/>
        <v>112000</v>
      </c>
      <c r="F43" s="80" t="s">
        <v>21</v>
      </c>
    </row>
    <row r="44" spans="1:6">
      <c r="A44" s="172">
        <f t="shared" si="1"/>
        <v>22</v>
      </c>
      <c r="B44" s="199" t="s">
        <v>39</v>
      </c>
      <c r="C44" s="183">
        <v>80</v>
      </c>
      <c r="D44" s="200">
        <v>2500</v>
      </c>
      <c r="E44" s="185">
        <f t="shared" si="0"/>
        <v>200000</v>
      </c>
      <c r="F44" s="80" t="s">
        <v>21</v>
      </c>
    </row>
    <row r="45" spans="1:6">
      <c r="A45" s="172">
        <f t="shared" si="1"/>
        <v>23</v>
      </c>
      <c r="B45" s="199" t="s">
        <v>40</v>
      </c>
      <c r="C45" s="183">
        <v>40</v>
      </c>
      <c r="D45" s="200">
        <v>2050</v>
      </c>
      <c r="E45" s="185">
        <f t="shared" si="0"/>
        <v>82000</v>
      </c>
      <c r="F45" s="80" t="s">
        <v>21</v>
      </c>
    </row>
    <row r="46" spans="1:6">
      <c r="A46" s="172">
        <f t="shared" si="1"/>
        <v>24</v>
      </c>
      <c r="B46" s="199" t="s">
        <v>41</v>
      </c>
      <c r="C46" s="183">
        <v>40</v>
      </c>
      <c r="D46" s="200">
        <v>3200</v>
      </c>
      <c r="E46" s="185">
        <f t="shared" si="0"/>
        <v>128000</v>
      </c>
      <c r="F46" s="80" t="s">
        <v>21</v>
      </c>
    </row>
    <row r="47" spans="1:6">
      <c r="A47" s="172">
        <f t="shared" si="1"/>
        <v>25</v>
      </c>
      <c r="B47" s="199" t="s">
        <v>42</v>
      </c>
      <c r="C47" s="183">
        <v>40</v>
      </c>
      <c r="D47" s="200">
        <v>3500</v>
      </c>
      <c r="E47" s="185">
        <f t="shared" si="0"/>
        <v>140000</v>
      </c>
      <c r="F47" s="80" t="s">
        <v>21</v>
      </c>
    </row>
    <row r="48" spans="1:6">
      <c r="A48" s="172">
        <f t="shared" si="1"/>
        <v>26</v>
      </c>
      <c r="B48" s="199" t="s">
        <v>43</v>
      </c>
      <c r="C48" s="183">
        <v>60</v>
      </c>
      <c r="D48" s="200">
        <v>1100</v>
      </c>
      <c r="E48" s="185">
        <f t="shared" si="0"/>
        <v>66000</v>
      </c>
      <c r="F48" s="80" t="s">
        <v>21</v>
      </c>
    </row>
    <row r="49" spans="1:6">
      <c r="A49" s="172">
        <f t="shared" si="1"/>
        <v>27</v>
      </c>
      <c r="B49" s="199" t="s">
        <v>44</v>
      </c>
      <c r="C49" s="183">
        <v>100</v>
      </c>
      <c r="D49" s="200">
        <v>3200</v>
      </c>
      <c r="E49" s="185">
        <f t="shared" si="0"/>
        <v>320000</v>
      </c>
      <c r="F49" s="80" t="s">
        <v>21</v>
      </c>
    </row>
    <row r="50" spans="1:6">
      <c r="A50" s="172">
        <f t="shared" si="1"/>
        <v>28</v>
      </c>
      <c r="B50" s="199" t="s">
        <v>45</v>
      </c>
      <c r="C50" s="183">
        <v>20</v>
      </c>
      <c r="D50" s="200">
        <v>18800</v>
      </c>
      <c r="E50" s="185">
        <f t="shared" si="0"/>
        <v>376000</v>
      </c>
      <c r="F50" s="80" t="s">
        <v>21</v>
      </c>
    </row>
    <row r="51" spans="1:6">
      <c r="A51" s="172">
        <f t="shared" si="1"/>
        <v>29</v>
      </c>
      <c r="B51" s="199" t="s">
        <v>46</v>
      </c>
      <c r="C51" s="183">
        <v>4</v>
      </c>
      <c r="D51" s="200">
        <v>19000</v>
      </c>
      <c r="E51" s="185">
        <f t="shared" si="0"/>
        <v>76000</v>
      </c>
      <c r="F51" s="80" t="s">
        <v>21</v>
      </c>
    </row>
    <row r="52" spans="1:6">
      <c r="A52" s="172">
        <f t="shared" si="1"/>
        <v>30</v>
      </c>
      <c r="B52" s="199" t="s">
        <v>46</v>
      </c>
      <c r="C52" s="183">
        <v>4</v>
      </c>
      <c r="D52" s="200">
        <v>19000</v>
      </c>
      <c r="E52" s="185">
        <f t="shared" si="0"/>
        <v>76000</v>
      </c>
      <c r="F52" s="80" t="s">
        <v>21</v>
      </c>
    </row>
    <row r="53" spans="1:6">
      <c r="A53" s="172">
        <f t="shared" si="1"/>
        <v>31</v>
      </c>
      <c r="B53" s="199" t="s">
        <v>46</v>
      </c>
      <c r="C53" s="183">
        <v>4</v>
      </c>
      <c r="D53" s="200">
        <v>19000</v>
      </c>
      <c r="E53" s="185">
        <f t="shared" si="0"/>
        <v>76000</v>
      </c>
      <c r="F53" s="80" t="s">
        <v>21</v>
      </c>
    </row>
    <row r="54" spans="1:6">
      <c r="A54" s="172">
        <f t="shared" si="1"/>
        <v>32</v>
      </c>
      <c r="B54" s="199" t="s">
        <v>46</v>
      </c>
      <c r="C54" s="183">
        <v>4</v>
      </c>
      <c r="D54" s="200">
        <v>19000</v>
      </c>
      <c r="E54" s="185">
        <f t="shared" si="0"/>
        <v>76000</v>
      </c>
      <c r="F54" s="80" t="s">
        <v>21</v>
      </c>
    </row>
    <row r="55" spans="1:6">
      <c r="A55" s="172">
        <f t="shared" si="1"/>
        <v>33</v>
      </c>
      <c r="B55" s="199" t="s">
        <v>46</v>
      </c>
      <c r="C55" s="183">
        <v>4</v>
      </c>
      <c r="D55" s="200">
        <v>19000</v>
      </c>
      <c r="E55" s="185">
        <f t="shared" si="0"/>
        <v>76000</v>
      </c>
      <c r="F55" s="80" t="s">
        <v>21</v>
      </c>
    </row>
    <row r="56" ht="22.5" spans="1:6">
      <c r="A56" s="172">
        <f t="shared" si="1"/>
        <v>34</v>
      </c>
      <c r="B56" s="199" t="s">
        <v>47</v>
      </c>
      <c r="C56" s="183">
        <v>10</v>
      </c>
      <c r="D56" s="200">
        <v>25000</v>
      </c>
      <c r="E56" s="185">
        <f t="shared" si="0"/>
        <v>250000</v>
      </c>
      <c r="F56" s="80" t="s">
        <v>21</v>
      </c>
    </row>
    <row r="57" spans="1:6">
      <c r="A57" s="172">
        <f t="shared" si="1"/>
        <v>35</v>
      </c>
      <c r="B57" s="199" t="s">
        <v>48</v>
      </c>
      <c r="C57" s="183">
        <v>40</v>
      </c>
      <c r="D57" s="200">
        <v>2350</v>
      </c>
      <c r="E57" s="185">
        <f t="shared" si="0"/>
        <v>94000</v>
      </c>
      <c r="F57" s="80" t="s">
        <v>21</v>
      </c>
    </row>
    <row r="58" spans="1:6">
      <c r="A58" s="172">
        <f t="shared" si="1"/>
        <v>36</v>
      </c>
      <c r="B58" s="199" t="s">
        <v>49</v>
      </c>
      <c r="C58" s="183">
        <v>20</v>
      </c>
      <c r="D58" s="200">
        <v>520</v>
      </c>
      <c r="E58" s="185">
        <f t="shared" si="0"/>
        <v>10400</v>
      </c>
      <c r="F58" s="80" t="s">
        <v>21</v>
      </c>
    </row>
    <row r="59" spans="1:6">
      <c r="A59" s="172">
        <f t="shared" si="1"/>
        <v>37</v>
      </c>
      <c r="B59" s="199" t="s">
        <v>50</v>
      </c>
      <c r="C59" s="183">
        <v>10</v>
      </c>
      <c r="D59" s="200">
        <v>12300</v>
      </c>
      <c r="E59" s="185">
        <f t="shared" si="0"/>
        <v>123000</v>
      </c>
      <c r="F59" s="80" t="s">
        <v>21</v>
      </c>
    </row>
    <row r="60" spans="1:6">
      <c r="A60" s="172">
        <f t="shared" si="1"/>
        <v>38</v>
      </c>
      <c r="B60" s="199" t="s">
        <v>51</v>
      </c>
      <c r="C60" s="183">
        <v>50</v>
      </c>
      <c r="D60" s="200">
        <v>11300</v>
      </c>
      <c r="E60" s="185">
        <f t="shared" si="0"/>
        <v>565000</v>
      </c>
      <c r="F60" s="80" t="s">
        <v>21</v>
      </c>
    </row>
    <row r="61" spans="1:6">
      <c r="A61" s="172">
        <f t="shared" si="1"/>
        <v>39</v>
      </c>
      <c r="B61" s="199" t="s">
        <v>52</v>
      </c>
      <c r="C61" s="183">
        <v>800</v>
      </c>
      <c r="D61" s="200">
        <v>2600</v>
      </c>
      <c r="E61" s="185">
        <f t="shared" si="0"/>
        <v>2080000</v>
      </c>
      <c r="F61" s="80" t="s">
        <v>21</v>
      </c>
    </row>
    <row r="62" spans="1:6">
      <c r="A62" s="172">
        <f t="shared" si="1"/>
        <v>40</v>
      </c>
      <c r="B62" s="199" t="s">
        <v>53</v>
      </c>
      <c r="C62" s="183">
        <v>100</v>
      </c>
      <c r="D62" s="200">
        <v>5500</v>
      </c>
      <c r="E62" s="185">
        <f t="shared" si="0"/>
        <v>550000</v>
      </c>
      <c r="F62" s="80" t="s">
        <v>21</v>
      </c>
    </row>
    <row r="63" spans="1:6">
      <c r="A63" s="172">
        <f t="shared" si="1"/>
        <v>41</v>
      </c>
      <c r="B63" s="199" t="s">
        <v>54</v>
      </c>
      <c r="C63" s="183">
        <v>100</v>
      </c>
      <c r="D63" s="200">
        <v>4950</v>
      </c>
      <c r="E63" s="185">
        <f t="shared" si="0"/>
        <v>495000</v>
      </c>
      <c r="F63" s="80" t="s">
        <v>21</v>
      </c>
    </row>
    <row r="64" spans="1:6">
      <c r="A64" s="172">
        <f t="shared" si="1"/>
        <v>42</v>
      </c>
      <c r="B64" s="199" t="s">
        <v>55</v>
      </c>
      <c r="C64" s="183">
        <v>10</v>
      </c>
      <c r="D64" s="200">
        <v>2500</v>
      </c>
      <c r="E64" s="185">
        <f t="shared" si="0"/>
        <v>25000</v>
      </c>
      <c r="F64" s="80" t="s">
        <v>21</v>
      </c>
    </row>
    <row r="65" spans="1:6">
      <c r="A65" s="172">
        <f t="shared" si="1"/>
        <v>43</v>
      </c>
      <c r="B65" s="199" t="s">
        <v>56</v>
      </c>
      <c r="C65" s="183">
        <v>20</v>
      </c>
      <c r="D65" s="200">
        <v>3800</v>
      </c>
      <c r="E65" s="185">
        <f t="shared" si="0"/>
        <v>76000</v>
      </c>
      <c r="F65" s="80" t="s">
        <v>21</v>
      </c>
    </row>
    <row r="66" spans="1:6">
      <c r="A66" s="172">
        <f t="shared" si="1"/>
        <v>44</v>
      </c>
      <c r="B66" s="199" t="s">
        <v>57</v>
      </c>
      <c r="C66" s="183">
        <v>5</v>
      </c>
      <c r="D66" s="200">
        <v>5800</v>
      </c>
      <c r="E66" s="185">
        <f t="shared" si="0"/>
        <v>29000</v>
      </c>
      <c r="F66" s="80" t="s">
        <v>21</v>
      </c>
    </row>
    <row r="67" spans="1:6">
      <c r="A67" s="172">
        <f t="shared" si="1"/>
        <v>45</v>
      </c>
      <c r="B67" s="199" t="s">
        <v>58</v>
      </c>
      <c r="C67" s="183">
        <v>5</v>
      </c>
      <c r="D67" s="200">
        <v>5800</v>
      </c>
      <c r="E67" s="185">
        <f t="shared" si="0"/>
        <v>29000</v>
      </c>
      <c r="F67" s="80" t="s">
        <v>21</v>
      </c>
    </row>
    <row r="68" spans="1:6">
      <c r="A68" s="172">
        <f t="shared" si="1"/>
        <v>46</v>
      </c>
      <c r="B68" s="199" t="s">
        <v>59</v>
      </c>
      <c r="C68" s="183">
        <v>500</v>
      </c>
      <c r="D68" s="200">
        <v>800</v>
      </c>
      <c r="E68" s="185">
        <f t="shared" si="0"/>
        <v>400000</v>
      </c>
      <c r="F68" s="80" t="s">
        <v>21</v>
      </c>
    </row>
    <row r="69" spans="1:6">
      <c r="A69" s="172">
        <f t="shared" si="1"/>
        <v>47</v>
      </c>
      <c r="B69" s="199" t="s">
        <v>60</v>
      </c>
      <c r="C69" s="183">
        <v>20</v>
      </c>
      <c r="D69" s="200">
        <v>1200</v>
      </c>
      <c r="E69" s="185">
        <f t="shared" si="0"/>
        <v>24000</v>
      </c>
      <c r="F69" s="80" t="s">
        <v>21</v>
      </c>
    </row>
    <row r="70" spans="1:6">
      <c r="A70" s="172">
        <f t="shared" si="1"/>
        <v>48</v>
      </c>
      <c r="B70" s="199" t="s">
        <v>61</v>
      </c>
      <c r="C70" s="183">
        <v>300</v>
      </c>
      <c r="D70" s="200">
        <v>900</v>
      </c>
      <c r="E70" s="185">
        <f t="shared" si="0"/>
        <v>270000</v>
      </c>
      <c r="F70" s="80" t="s">
        <v>21</v>
      </c>
    </row>
    <row r="71" spans="1:6">
      <c r="A71" s="172">
        <f t="shared" si="1"/>
        <v>49</v>
      </c>
      <c r="B71" s="199" t="s">
        <v>62</v>
      </c>
      <c r="C71" s="183">
        <v>20</v>
      </c>
      <c r="D71" s="200">
        <v>950</v>
      </c>
      <c r="E71" s="185">
        <f t="shared" si="0"/>
        <v>19000</v>
      </c>
      <c r="F71" s="80" t="s">
        <v>21</v>
      </c>
    </row>
    <row r="72" spans="1:6">
      <c r="A72" s="172">
        <f t="shared" si="1"/>
        <v>50</v>
      </c>
      <c r="B72" s="199" t="s">
        <v>63</v>
      </c>
      <c r="C72" s="183">
        <v>100</v>
      </c>
      <c r="D72" s="200">
        <v>950</v>
      </c>
      <c r="E72" s="185">
        <f t="shared" si="0"/>
        <v>95000</v>
      </c>
      <c r="F72" s="80" t="s">
        <v>21</v>
      </c>
    </row>
    <row r="73" spans="1:6">
      <c r="A73" s="172">
        <f t="shared" si="1"/>
        <v>51</v>
      </c>
      <c r="B73" s="199" t="s">
        <v>64</v>
      </c>
      <c r="C73" s="183">
        <v>40</v>
      </c>
      <c r="D73" s="200">
        <v>8500</v>
      </c>
      <c r="E73" s="185">
        <f t="shared" si="0"/>
        <v>340000</v>
      </c>
      <c r="F73" s="80" t="s">
        <v>21</v>
      </c>
    </row>
    <row r="74" spans="1:6">
      <c r="A74" s="172">
        <f t="shared" si="1"/>
        <v>52</v>
      </c>
      <c r="B74" s="199" t="s">
        <v>65</v>
      </c>
      <c r="C74" s="183">
        <v>30</v>
      </c>
      <c r="D74" s="200">
        <v>950</v>
      </c>
      <c r="E74" s="185">
        <f t="shared" si="0"/>
        <v>28500</v>
      </c>
      <c r="F74" s="80" t="s">
        <v>21</v>
      </c>
    </row>
    <row r="75" spans="1:6">
      <c r="A75" s="172">
        <f t="shared" si="1"/>
        <v>53</v>
      </c>
      <c r="B75" s="199" t="s">
        <v>66</v>
      </c>
      <c r="C75" s="183">
        <v>70</v>
      </c>
      <c r="D75" s="200">
        <v>5667</v>
      </c>
      <c r="E75" s="185">
        <f t="shared" si="0"/>
        <v>396690</v>
      </c>
      <c r="F75" s="80" t="s">
        <v>21</v>
      </c>
    </row>
    <row r="76" spans="1:6">
      <c r="A76" s="172">
        <f t="shared" si="1"/>
        <v>54</v>
      </c>
      <c r="B76" s="199" t="s">
        <v>67</v>
      </c>
      <c r="C76" s="183">
        <v>30</v>
      </c>
      <c r="D76" s="200">
        <v>950</v>
      </c>
      <c r="E76" s="185">
        <f t="shared" si="0"/>
        <v>28500</v>
      </c>
      <c r="F76" s="80" t="s">
        <v>21</v>
      </c>
    </row>
    <row r="77" spans="1:6">
      <c r="A77" s="172">
        <f t="shared" si="1"/>
        <v>55</v>
      </c>
      <c r="B77" s="199" t="s">
        <v>68</v>
      </c>
      <c r="C77" s="183">
        <v>50</v>
      </c>
      <c r="D77" s="200">
        <v>5200</v>
      </c>
      <c r="E77" s="185">
        <f t="shared" si="0"/>
        <v>260000</v>
      </c>
      <c r="F77" s="80" t="s">
        <v>21</v>
      </c>
    </row>
    <row r="78" spans="1:6">
      <c r="A78" s="172">
        <f t="shared" si="1"/>
        <v>56</v>
      </c>
      <c r="B78" s="199" t="s">
        <v>69</v>
      </c>
      <c r="C78" s="183">
        <v>200</v>
      </c>
      <c r="D78" s="200">
        <v>13500</v>
      </c>
      <c r="E78" s="185">
        <f t="shared" si="0"/>
        <v>2700000</v>
      </c>
      <c r="F78" s="80" t="s">
        <v>21</v>
      </c>
    </row>
    <row r="79" spans="1:6">
      <c r="A79" s="172">
        <f t="shared" si="1"/>
        <v>57</v>
      </c>
      <c r="B79" s="199" t="s">
        <v>70</v>
      </c>
      <c r="C79" s="183">
        <v>20</v>
      </c>
      <c r="D79" s="200">
        <v>900</v>
      </c>
      <c r="E79" s="185">
        <f t="shared" si="0"/>
        <v>18000</v>
      </c>
      <c r="F79" s="80" t="s">
        <v>21</v>
      </c>
    </row>
    <row r="80" spans="1:6">
      <c r="A80" s="172">
        <f t="shared" si="1"/>
        <v>58</v>
      </c>
      <c r="B80" s="199" t="s">
        <v>71</v>
      </c>
      <c r="C80" s="183">
        <v>20</v>
      </c>
      <c r="D80" s="200">
        <v>22500</v>
      </c>
      <c r="E80" s="185">
        <f t="shared" si="0"/>
        <v>450000</v>
      </c>
      <c r="F80" s="80" t="s">
        <v>21</v>
      </c>
    </row>
    <row r="81" spans="1:6">
      <c r="A81" s="172">
        <f t="shared" si="1"/>
        <v>59</v>
      </c>
      <c r="B81" s="199" t="s">
        <v>72</v>
      </c>
      <c r="C81" s="183">
        <v>100</v>
      </c>
      <c r="D81" s="200">
        <v>12500</v>
      </c>
      <c r="E81" s="185">
        <f t="shared" si="0"/>
        <v>1250000</v>
      </c>
      <c r="F81" s="80" t="s">
        <v>21</v>
      </c>
    </row>
    <row r="82" spans="1:6">
      <c r="A82" s="172">
        <f t="shared" si="1"/>
        <v>60</v>
      </c>
      <c r="B82" s="199" t="s">
        <v>73</v>
      </c>
      <c r="C82" s="183">
        <v>200</v>
      </c>
      <c r="D82" s="200">
        <v>12100</v>
      </c>
      <c r="E82" s="185">
        <f t="shared" si="0"/>
        <v>2420000</v>
      </c>
      <c r="F82" s="80" t="s">
        <v>21</v>
      </c>
    </row>
    <row r="83" spans="1:6">
      <c r="A83" s="172">
        <f t="shared" si="1"/>
        <v>61</v>
      </c>
      <c r="B83" s="199" t="s">
        <v>74</v>
      </c>
      <c r="C83" s="183">
        <v>1500</v>
      </c>
      <c r="D83" s="200">
        <v>14900</v>
      </c>
      <c r="E83" s="185">
        <f t="shared" si="0"/>
        <v>22350000</v>
      </c>
      <c r="F83" s="80" t="s">
        <v>21</v>
      </c>
    </row>
    <row r="84" spans="1:6">
      <c r="A84" s="172">
        <f t="shared" si="1"/>
        <v>62</v>
      </c>
      <c r="B84" s="199" t="s">
        <v>75</v>
      </c>
      <c r="C84" s="183">
        <v>500</v>
      </c>
      <c r="D84" s="200">
        <v>17000</v>
      </c>
      <c r="E84" s="185">
        <f t="shared" si="0"/>
        <v>8500000</v>
      </c>
      <c r="F84" s="80" t="s">
        <v>21</v>
      </c>
    </row>
    <row r="85" spans="1:6">
      <c r="A85" s="172">
        <f t="shared" si="1"/>
        <v>63</v>
      </c>
      <c r="B85" s="199" t="s">
        <v>76</v>
      </c>
      <c r="C85" s="183">
        <v>100</v>
      </c>
      <c r="D85" s="200">
        <v>800</v>
      </c>
      <c r="E85" s="185">
        <f t="shared" si="0"/>
        <v>80000</v>
      </c>
      <c r="F85" s="80" t="s">
        <v>21</v>
      </c>
    </row>
    <row r="86" spans="1:6">
      <c r="A86" s="172">
        <f t="shared" si="1"/>
        <v>64</v>
      </c>
      <c r="B86" s="199" t="s">
        <v>77</v>
      </c>
      <c r="C86" s="183">
        <v>100</v>
      </c>
      <c r="D86" s="200">
        <v>600</v>
      </c>
      <c r="E86" s="185">
        <f t="shared" si="0"/>
        <v>60000</v>
      </c>
      <c r="F86" s="80" t="s">
        <v>21</v>
      </c>
    </row>
    <row r="87" spans="1:6">
      <c r="A87" s="172">
        <f t="shared" si="1"/>
        <v>65</v>
      </c>
      <c r="B87" s="199" t="s">
        <v>78</v>
      </c>
      <c r="C87" s="183">
        <v>50</v>
      </c>
      <c r="D87" s="200">
        <v>2500</v>
      </c>
      <c r="E87" s="185">
        <f t="shared" si="0"/>
        <v>125000</v>
      </c>
      <c r="F87" s="80" t="s">
        <v>21</v>
      </c>
    </row>
    <row r="88" spans="1:6">
      <c r="A88" s="172">
        <f t="shared" si="1"/>
        <v>66</v>
      </c>
      <c r="B88" s="199" t="s">
        <v>79</v>
      </c>
      <c r="C88" s="183">
        <v>50</v>
      </c>
      <c r="D88" s="200">
        <v>22500</v>
      </c>
      <c r="E88" s="185">
        <f t="shared" si="0"/>
        <v>1125000</v>
      </c>
      <c r="F88" s="80" t="s">
        <v>21</v>
      </c>
    </row>
    <row r="89" spans="1:6">
      <c r="A89" s="172">
        <f t="shared" si="1"/>
        <v>67</v>
      </c>
      <c r="B89" s="199" t="s">
        <v>80</v>
      </c>
      <c r="C89" s="183">
        <v>5</v>
      </c>
      <c r="D89" s="200">
        <v>41900</v>
      </c>
      <c r="E89" s="185">
        <f t="shared" si="0"/>
        <v>209500</v>
      </c>
      <c r="F89" s="80" t="s">
        <v>21</v>
      </c>
    </row>
    <row r="90" spans="1:6">
      <c r="A90" s="172">
        <f t="shared" si="1"/>
        <v>68</v>
      </c>
      <c r="B90" s="199" t="s">
        <v>81</v>
      </c>
      <c r="C90" s="183">
        <v>40</v>
      </c>
      <c r="D90" s="200">
        <v>6000</v>
      </c>
      <c r="E90" s="185">
        <f t="shared" si="0"/>
        <v>240000</v>
      </c>
      <c r="F90" s="80" t="s">
        <v>21</v>
      </c>
    </row>
    <row r="91" spans="1:6">
      <c r="A91" s="172">
        <f t="shared" si="1"/>
        <v>69</v>
      </c>
      <c r="B91" s="199" t="s">
        <v>82</v>
      </c>
      <c r="C91" s="183">
        <v>50</v>
      </c>
      <c r="D91" s="200">
        <v>750</v>
      </c>
      <c r="E91" s="185">
        <f t="shared" ref="E91:E110" si="2">+D91*C91</f>
        <v>37500</v>
      </c>
      <c r="F91" s="80" t="s">
        <v>21</v>
      </c>
    </row>
    <row r="92" spans="1:6">
      <c r="A92" s="172">
        <f t="shared" ref="A92:A155" si="3">+A91+1</f>
        <v>70</v>
      </c>
      <c r="B92" s="199" t="s">
        <v>83</v>
      </c>
      <c r="C92" s="183">
        <v>40</v>
      </c>
      <c r="D92" s="200">
        <v>10888</v>
      </c>
      <c r="E92" s="185">
        <f t="shared" si="2"/>
        <v>435520</v>
      </c>
      <c r="F92" s="80" t="s">
        <v>21</v>
      </c>
    </row>
    <row r="93" spans="1:6">
      <c r="A93" s="172">
        <f t="shared" si="3"/>
        <v>71</v>
      </c>
      <c r="B93" s="199" t="s">
        <v>84</v>
      </c>
      <c r="C93" s="183">
        <v>30</v>
      </c>
      <c r="D93" s="200">
        <v>392</v>
      </c>
      <c r="E93" s="185">
        <f t="shared" si="2"/>
        <v>11760</v>
      </c>
      <c r="F93" s="80" t="s">
        <v>21</v>
      </c>
    </row>
    <row r="94" spans="1:6">
      <c r="A94" s="172">
        <f t="shared" si="3"/>
        <v>72</v>
      </c>
      <c r="B94" s="199" t="s">
        <v>85</v>
      </c>
      <c r="C94" s="183">
        <v>100</v>
      </c>
      <c r="D94" s="200">
        <v>45000</v>
      </c>
      <c r="E94" s="185">
        <f t="shared" si="2"/>
        <v>4500000</v>
      </c>
      <c r="F94" s="80" t="s">
        <v>21</v>
      </c>
    </row>
    <row r="95" spans="1:6">
      <c r="A95" s="172">
        <f t="shared" si="3"/>
        <v>73</v>
      </c>
      <c r="B95" s="199" t="s">
        <v>86</v>
      </c>
      <c r="C95" s="183">
        <v>200</v>
      </c>
      <c r="D95" s="200">
        <v>315</v>
      </c>
      <c r="E95" s="185">
        <f t="shared" si="2"/>
        <v>63000</v>
      </c>
      <c r="F95" s="80" t="s">
        <v>21</v>
      </c>
    </row>
    <row r="96" spans="1:6">
      <c r="A96" s="172">
        <f t="shared" si="3"/>
        <v>74</v>
      </c>
      <c r="B96" s="199" t="s">
        <v>87</v>
      </c>
      <c r="C96" s="183">
        <v>30</v>
      </c>
      <c r="D96" s="200">
        <v>2815</v>
      </c>
      <c r="E96" s="185">
        <f t="shared" si="2"/>
        <v>84450</v>
      </c>
      <c r="F96" s="80" t="s">
        <v>21</v>
      </c>
    </row>
    <row r="97" spans="1:6">
      <c r="A97" s="172">
        <f t="shared" si="3"/>
        <v>75</v>
      </c>
      <c r="B97" s="199" t="s">
        <v>88</v>
      </c>
      <c r="C97" s="183">
        <v>10</v>
      </c>
      <c r="D97" s="200">
        <v>500</v>
      </c>
      <c r="E97" s="185">
        <f t="shared" si="2"/>
        <v>5000</v>
      </c>
      <c r="F97" s="80" t="s">
        <v>21</v>
      </c>
    </row>
    <row r="98" spans="1:6">
      <c r="A98" s="172">
        <f t="shared" si="3"/>
        <v>76</v>
      </c>
      <c r="B98" s="199" t="s">
        <v>89</v>
      </c>
      <c r="C98" s="183">
        <v>50</v>
      </c>
      <c r="D98" s="200">
        <v>425</v>
      </c>
      <c r="E98" s="185">
        <f t="shared" si="2"/>
        <v>21250</v>
      </c>
      <c r="F98" s="80" t="s">
        <v>21</v>
      </c>
    </row>
    <row r="99" spans="1:6">
      <c r="A99" s="172">
        <f t="shared" si="3"/>
        <v>77</v>
      </c>
      <c r="B99" s="199" t="s">
        <v>90</v>
      </c>
      <c r="C99" s="183">
        <v>20</v>
      </c>
      <c r="D99" s="200">
        <v>690</v>
      </c>
      <c r="E99" s="185">
        <f t="shared" si="2"/>
        <v>13800</v>
      </c>
      <c r="F99" s="80" t="s">
        <v>21</v>
      </c>
    </row>
    <row r="100" spans="1:6">
      <c r="A100" s="172">
        <f t="shared" si="3"/>
        <v>78</v>
      </c>
      <c r="B100" s="199" t="s">
        <v>91</v>
      </c>
      <c r="C100" s="183">
        <v>80</v>
      </c>
      <c r="D100" s="200">
        <v>2000</v>
      </c>
      <c r="E100" s="185">
        <f t="shared" si="2"/>
        <v>160000</v>
      </c>
      <c r="F100" s="80" t="s">
        <v>21</v>
      </c>
    </row>
    <row r="101" spans="1:6">
      <c r="A101" s="172">
        <f t="shared" si="3"/>
        <v>79</v>
      </c>
      <c r="B101" s="199" t="s">
        <v>92</v>
      </c>
      <c r="C101" s="183">
        <v>200</v>
      </c>
      <c r="D101" s="200">
        <v>346</v>
      </c>
      <c r="E101" s="185">
        <f t="shared" si="2"/>
        <v>69200</v>
      </c>
      <c r="F101" s="80" t="s">
        <v>21</v>
      </c>
    </row>
    <row r="102" spans="1:6">
      <c r="A102" s="172">
        <f t="shared" si="3"/>
        <v>80</v>
      </c>
      <c r="B102" s="199" t="s">
        <v>93</v>
      </c>
      <c r="C102" s="183">
        <v>10</v>
      </c>
      <c r="D102" s="200">
        <v>19000</v>
      </c>
      <c r="E102" s="185">
        <f t="shared" si="2"/>
        <v>190000</v>
      </c>
      <c r="F102" s="80" t="s">
        <v>21</v>
      </c>
    </row>
    <row r="103" spans="1:6">
      <c r="A103" s="172">
        <f t="shared" si="3"/>
        <v>81</v>
      </c>
      <c r="B103" s="199" t="s">
        <v>94</v>
      </c>
      <c r="C103" s="183">
        <v>100</v>
      </c>
      <c r="D103" s="200">
        <v>3000</v>
      </c>
      <c r="E103" s="185">
        <f t="shared" si="2"/>
        <v>300000</v>
      </c>
      <c r="F103" s="80" t="s">
        <v>21</v>
      </c>
    </row>
    <row r="104" spans="1:6">
      <c r="A104" s="172">
        <f t="shared" si="3"/>
        <v>82</v>
      </c>
      <c r="B104" s="199" t="s">
        <v>95</v>
      </c>
      <c r="C104" s="183">
        <v>100</v>
      </c>
      <c r="D104" s="200">
        <v>50</v>
      </c>
      <c r="E104" s="185">
        <f t="shared" si="2"/>
        <v>5000</v>
      </c>
      <c r="F104" s="80" t="s">
        <v>21</v>
      </c>
    </row>
    <row r="105" spans="1:6">
      <c r="A105" s="172">
        <f t="shared" si="3"/>
        <v>83</v>
      </c>
      <c r="B105" s="199" t="s">
        <v>96</v>
      </c>
      <c r="C105" s="183">
        <v>400</v>
      </c>
      <c r="D105" s="200">
        <v>800</v>
      </c>
      <c r="E105" s="185">
        <f t="shared" si="2"/>
        <v>320000</v>
      </c>
      <c r="F105" s="80" t="s">
        <v>21</v>
      </c>
    </row>
    <row r="106" spans="1:6">
      <c r="A106" s="172">
        <f t="shared" si="3"/>
        <v>84</v>
      </c>
      <c r="B106" s="199" t="s">
        <v>97</v>
      </c>
      <c r="C106" s="183">
        <v>200</v>
      </c>
      <c r="D106" s="200">
        <v>5300</v>
      </c>
      <c r="E106" s="185">
        <f t="shared" si="2"/>
        <v>1060000</v>
      </c>
      <c r="F106" s="80" t="s">
        <v>21</v>
      </c>
    </row>
    <row r="107" spans="1:6">
      <c r="A107" s="172">
        <f t="shared" si="3"/>
        <v>85</v>
      </c>
      <c r="B107" s="199" t="s">
        <v>98</v>
      </c>
      <c r="C107" s="183">
        <v>30</v>
      </c>
      <c r="D107" s="200">
        <v>2030</v>
      </c>
      <c r="E107" s="185">
        <f t="shared" si="2"/>
        <v>60900</v>
      </c>
      <c r="F107" s="80" t="s">
        <v>21</v>
      </c>
    </row>
    <row r="108" spans="1:6">
      <c r="A108" s="172">
        <f t="shared" si="3"/>
        <v>86</v>
      </c>
      <c r="B108" s="199" t="s">
        <v>99</v>
      </c>
      <c r="C108" s="183">
        <v>30</v>
      </c>
      <c r="D108" s="200">
        <v>459</v>
      </c>
      <c r="E108" s="185">
        <f t="shared" si="2"/>
        <v>13770</v>
      </c>
      <c r="F108" s="80" t="s">
        <v>21</v>
      </c>
    </row>
    <row r="109" spans="1:6">
      <c r="A109" s="172">
        <f t="shared" si="3"/>
        <v>87</v>
      </c>
      <c r="B109" s="199" t="s">
        <v>100</v>
      </c>
      <c r="C109" s="183">
        <v>5000</v>
      </c>
      <c r="D109" s="200">
        <v>600</v>
      </c>
      <c r="E109" s="185">
        <f t="shared" si="2"/>
        <v>3000000</v>
      </c>
      <c r="F109" s="80" t="s">
        <v>21</v>
      </c>
    </row>
    <row r="110" spans="1:6">
      <c r="A110" s="172">
        <f t="shared" si="3"/>
        <v>88</v>
      </c>
      <c r="B110" s="199" t="s">
        <v>101</v>
      </c>
      <c r="C110" s="183">
        <v>50</v>
      </c>
      <c r="D110" s="200">
        <v>20000</v>
      </c>
      <c r="E110" s="185">
        <f t="shared" si="2"/>
        <v>1000000</v>
      </c>
      <c r="F110" s="80" t="s">
        <v>21</v>
      </c>
    </row>
    <row r="111" spans="1:6">
      <c r="A111" s="172">
        <f t="shared" si="3"/>
        <v>89</v>
      </c>
      <c r="B111" s="199" t="s">
        <v>102</v>
      </c>
      <c r="C111" s="183">
        <v>3</v>
      </c>
      <c r="D111" s="200">
        <v>330000</v>
      </c>
      <c r="E111" s="176">
        <f t="shared" ref="E111:E116" si="4">+C111*D111</f>
        <v>990000</v>
      </c>
      <c r="F111" s="80" t="s">
        <v>21</v>
      </c>
    </row>
    <row r="112" spans="1:6">
      <c r="A112" s="172">
        <f t="shared" si="3"/>
        <v>90</v>
      </c>
      <c r="B112" s="199" t="s">
        <v>103</v>
      </c>
      <c r="C112" s="183">
        <v>10</v>
      </c>
      <c r="D112" s="200">
        <v>69960</v>
      </c>
      <c r="E112" s="176">
        <f t="shared" si="4"/>
        <v>699600</v>
      </c>
      <c r="F112" s="80" t="s">
        <v>21</v>
      </c>
    </row>
    <row r="113" spans="1:6">
      <c r="A113" s="172">
        <f t="shared" si="3"/>
        <v>91</v>
      </c>
      <c r="B113" s="199" t="s">
        <v>104</v>
      </c>
      <c r="C113" s="183">
        <v>1</v>
      </c>
      <c r="D113" s="200">
        <v>133144</v>
      </c>
      <c r="E113" s="176">
        <f t="shared" si="4"/>
        <v>133144</v>
      </c>
      <c r="F113" s="80" t="s">
        <v>21</v>
      </c>
    </row>
    <row r="114" spans="1:6">
      <c r="A114" s="172">
        <f t="shared" si="3"/>
        <v>92</v>
      </c>
      <c r="B114" s="199" t="s">
        <v>105</v>
      </c>
      <c r="C114" s="183">
        <v>50</v>
      </c>
      <c r="D114" s="200">
        <v>264</v>
      </c>
      <c r="E114" s="176">
        <f t="shared" si="4"/>
        <v>13200</v>
      </c>
      <c r="F114" s="80" t="s">
        <v>21</v>
      </c>
    </row>
    <row r="115" spans="1:6">
      <c r="A115" s="172">
        <f t="shared" si="3"/>
        <v>93</v>
      </c>
      <c r="B115" s="199" t="s">
        <v>106</v>
      </c>
      <c r="C115" s="183">
        <v>10</v>
      </c>
      <c r="D115" s="200">
        <v>40370</v>
      </c>
      <c r="E115" s="176">
        <f t="shared" si="4"/>
        <v>403700</v>
      </c>
      <c r="F115" s="80" t="s">
        <v>21</v>
      </c>
    </row>
    <row r="116" spans="1:6">
      <c r="A116" s="172">
        <f t="shared" si="3"/>
        <v>94</v>
      </c>
      <c r="B116" s="199" t="s">
        <v>107</v>
      </c>
      <c r="C116" s="183">
        <v>1</v>
      </c>
      <c r="D116" s="201">
        <v>450194</v>
      </c>
      <c r="E116" s="176">
        <f t="shared" si="4"/>
        <v>450194</v>
      </c>
      <c r="F116" s="80" t="s">
        <v>21</v>
      </c>
    </row>
    <row r="117" spans="1:6">
      <c r="A117" s="172">
        <f t="shared" si="3"/>
        <v>95</v>
      </c>
      <c r="B117" s="199" t="s">
        <v>108</v>
      </c>
      <c r="C117" s="183">
        <v>1</v>
      </c>
      <c r="D117" s="200">
        <v>72765</v>
      </c>
      <c r="E117" s="176">
        <f t="shared" ref="E117:E162" si="5">+D117*C117</f>
        <v>72765</v>
      </c>
      <c r="F117" s="80" t="s">
        <v>21</v>
      </c>
    </row>
    <row r="118" spans="1:6">
      <c r="A118" s="172">
        <f t="shared" si="3"/>
        <v>96</v>
      </c>
      <c r="B118" s="199" t="s">
        <v>109</v>
      </c>
      <c r="C118" s="183">
        <v>5</v>
      </c>
      <c r="D118" s="200">
        <v>46068</v>
      </c>
      <c r="E118" s="176">
        <f t="shared" si="5"/>
        <v>230340</v>
      </c>
      <c r="F118" s="80" t="s">
        <v>21</v>
      </c>
    </row>
    <row r="119" spans="1:6">
      <c r="A119" s="172">
        <f t="shared" si="3"/>
        <v>97</v>
      </c>
      <c r="B119" s="199" t="s">
        <v>110</v>
      </c>
      <c r="C119" s="183">
        <v>2</v>
      </c>
      <c r="D119" s="200">
        <v>71412</v>
      </c>
      <c r="E119" s="176">
        <f t="shared" si="5"/>
        <v>142824</v>
      </c>
      <c r="F119" s="80" t="s">
        <v>21</v>
      </c>
    </row>
    <row r="120" spans="1:6">
      <c r="A120" s="172">
        <f t="shared" si="3"/>
        <v>98</v>
      </c>
      <c r="B120" s="199" t="s">
        <v>111</v>
      </c>
      <c r="C120" s="183">
        <v>5</v>
      </c>
      <c r="D120" s="201">
        <v>46571</v>
      </c>
      <c r="E120" s="176">
        <f t="shared" si="5"/>
        <v>232855</v>
      </c>
      <c r="F120" s="80" t="s">
        <v>21</v>
      </c>
    </row>
    <row r="121" spans="1:6">
      <c r="A121" s="172">
        <f t="shared" si="3"/>
        <v>99</v>
      </c>
      <c r="B121" s="199" t="s">
        <v>112</v>
      </c>
      <c r="C121" s="183">
        <v>5</v>
      </c>
      <c r="D121" s="200">
        <v>277200</v>
      </c>
      <c r="E121" s="176">
        <f t="shared" si="5"/>
        <v>1386000</v>
      </c>
      <c r="F121" s="80" t="s">
        <v>21</v>
      </c>
    </row>
    <row r="122" spans="1:6">
      <c r="A122" s="172">
        <f t="shared" si="3"/>
        <v>100</v>
      </c>
      <c r="B122" s="199" t="s">
        <v>113</v>
      </c>
      <c r="C122" s="183">
        <v>20</v>
      </c>
      <c r="D122" s="200">
        <v>6600</v>
      </c>
      <c r="E122" s="176">
        <f t="shared" si="5"/>
        <v>132000</v>
      </c>
      <c r="F122" s="80" t="s">
        <v>21</v>
      </c>
    </row>
    <row r="123" spans="1:6">
      <c r="A123" s="172">
        <f t="shared" si="3"/>
        <v>101</v>
      </c>
      <c r="B123" s="199" t="s">
        <v>114</v>
      </c>
      <c r="C123" s="183">
        <v>20</v>
      </c>
      <c r="D123" s="200">
        <v>9240</v>
      </c>
      <c r="E123" s="176">
        <f t="shared" si="5"/>
        <v>184800</v>
      </c>
      <c r="F123" s="80" t="s">
        <v>21</v>
      </c>
    </row>
    <row r="124" spans="1:6">
      <c r="A124" s="172">
        <f t="shared" si="3"/>
        <v>102</v>
      </c>
      <c r="B124" s="199" t="s">
        <v>115</v>
      </c>
      <c r="C124" s="183">
        <v>10</v>
      </c>
      <c r="D124" s="200">
        <v>18348</v>
      </c>
      <c r="E124" s="176">
        <f t="shared" si="5"/>
        <v>183480</v>
      </c>
      <c r="F124" s="80" t="s">
        <v>21</v>
      </c>
    </row>
    <row r="125" spans="1:6">
      <c r="A125" s="172">
        <f t="shared" si="3"/>
        <v>103</v>
      </c>
      <c r="B125" s="199" t="s">
        <v>116</v>
      </c>
      <c r="C125" s="183">
        <v>5</v>
      </c>
      <c r="D125" s="200">
        <v>242748</v>
      </c>
      <c r="E125" s="176">
        <f t="shared" si="5"/>
        <v>1213740</v>
      </c>
      <c r="F125" s="80" t="s">
        <v>21</v>
      </c>
    </row>
    <row r="126" spans="1:6">
      <c r="A126" s="172">
        <f t="shared" si="3"/>
        <v>104</v>
      </c>
      <c r="B126" s="199" t="s">
        <v>117</v>
      </c>
      <c r="C126" s="183">
        <v>21</v>
      </c>
      <c r="D126" s="200">
        <v>23760</v>
      </c>
      <c r="E126" s="176">
        <f t="shared" si="5"/>
        <v>498960</v>
      </c>
      <c r="F126" s="80" t="s">
        <v>21</v>
      </c>
    </row>
    <row r="127" spans="1:6">
      <c r="A127" s="172">
        <f t="shared" si="3"/>
        <v>105</v>
      </c>
      <c r="B127" s="199" t="s">
        <v>118</v>
      </c>
      <c r="C127" s="183">
        <v>5</v>
      </c>
      <c r="D127" s="200">
        <v>23760</v>
      </c>
      <c r="E127" s="176">
        <f t="shared" si="5"/>
        <v>118800</v>
      </c>
      <c r="F127" s="80" t="s">
        <v>21</v>
      </c>
    </row>
    <row r="128" spans="1:6">
      <c r="A128" s="172">
        <f t="shared" si="3"/>
        <v>106</v>
      </c>
      <c r="B128" s="199" t="s">
        <v>119</v>
      </c>
      <c r="C128" s="183">
        <v>5</v>
      </c>
      <c r="D128" s="200">
        <v>23760</v>
      </c>
      <c r="E128" s="176">
        <f t="shared" si="5"/>
        <v>118800</v>
      </c>
      <c r="F128" s="80" t="s">
        <v>21</v>
      </c>
    </row>
    <row r="129" spans="1:6">
      <c r="A129" s="172">
        <f t="shared" si="3"/>
        <v>107</v>
      </c>
      <c r="B129" s="199" t="s">
        <v>120</v>
      </c>
      <c r="C129" s="183">
        <v>5</v>
      </c>
      <c r="D129" s="200">
        <v>23760</v>
      </c>
      <c r="E129" s="176">
        <f t="shared" si="5"/>
        <v>118800</v>
      </c>
      <c r="F129" s="80" t="s">
        <v>21</v>
      </c>
    </row>
    <row r="130" spans="1:6">
      <c r="A130" s="172">
        <f t="shared" si="3"/>
        <v>108</v>
      </c>
      <c r="B130" s="199" t="s">
        <v>121</v>
      </c>
      <c r="C130" s="183">
        <v>9</v>
      </c>
      <c r="D130" s="200">
        <v>23760</v>
      </c>
      <c r="E130" s="176">
        <f t="shared" si="5"/>
        <v>213840</v>
      </c>
      <c r="F130" s="80" t="s">
        <v>21</v>
      </c>
    </row>
    <row r="131" spans="1:6">
      <c r="A131" s="172">
        <f t="shared" si="3"/>
        <v>109</v>
      </c>
      <c r="B131" s="199" t="s">
        <v>122</v>
      </c>
      <c r="C131" s="183">
        <v>3</v>
      </c>
      <c r="D131" s="200">
        <v>23760</v>
      </c>
      <c r="E131" s="176">
        <f t="shared" si="5"/>
        <v>71280</v>
      </c>
      <c r="F131" s="80" t="s">
        <v>21</v>
      </c>
    </row>
    <row r="132" spans="1:6">
      <c r="A132" s="172">
        <f t="shared" si="3"/>
        <v>110</v>
      </c>
      <c r="B132" s="199" t="s">
        <v>123</v>
      </c>
      <c r="C132" s="183">
        <v>3</v>
      </c>
      <c r="D132" s="200">
        <v>23760</v>
      </c>
      <c r="E132" s="176">
        <f t="shared" si="5"/>
        <v>71280</v>
      </c>
      <c r="F132" s="80" t="s">
        <v>21</v>
      </c>
    </row>
    <row r="133" spans="1:6">
      <c r="A133" s="172">
        <f t="shared" si="3"/>
        <v>111</v>
      </c>
      <c r="B133" s="199" t="s">
        <v>124</v>
      </c>
      <c r="C133" s="183">
        <v>3</v>
      </c>
      <c r="D133" s="200">
        <v>23760</v>
      </c>
      <c r="E133" s="176">
        <f t="shared" si="5"/>
        <v>71280</v>
      </c>
      <c r="F133" s="80" t="s">
        <v>21</v>
      </c>
    </row>
    <row r="134" spans="1:6">
      <c r="A134" s="172">
        <f t="shared" si="3"/>
        <v>112</v>
      </c>
      <c r="B134" s="199" t="s">
        <v>125</v>
      </c>
      <c r="C134" s="183">
        <v>10</v>
      </c>
      <c r="D134" s="200">
        <v>330000</v>
      </c>
      <c r="E134" s="176">
        <f t="shared" si="5"/>
        <v>3300000</v>
      </c>
      <c r="F134" s="80" t="s">
        <v>21</v>
      </c>
    </row>
    <row r="135" spans="1:6">
      <c r="A135" s="172">
        <f t="shared" si="3"/>
        <v>113</v>
      </c>
      <c r="B135" s="199" t="s">
        <v>126</v>
      </c>
      <c r="C135" s="183">
        <v>3</v>
      </c>
      <c r="D135" s="200">
        <v>125730</v>
      </c>
      <c r="E135" s="176">
        <f t="shared" si="5"/>
        <v>377190</v>
      </c>
      <c r="F135" s="80" t="s">
        <v>21</v>
      </c>
    </row>
    <row r="136" spans="1:6">
      <c r="A136" s="172">
        <f t="shared" si="3"/>
        <v>114</v>
      </c>
      <c r="B136" s="199" t="s">
        <v>127</v>
      </c>
      <c r="C136" s="183">
        <v>3</v>
      </c>
      <c r="D136" s="200">
        <v>125730</v>
      </c>
      <c r="E136" s="176">
        <f t="shared" si="5"/>
        <v>377190</v>
      </c>
      <c r="F136" s="80" t="s">
        <v>21</v>
      </c>
    </row>
    <row r="137" spans="1:6">
      <c r="A137" s="172">
        <f t="shared" si="3"/>
        <v>115</v>
      </c>
      <c r="B137" s="199" t="s">
        <v>128</v>
      </c>
      <c r="C137" s="183">
        <v>3</v>
      </c>
      <c r="D137" s="200">
        <v>125730</v>
      </c>
      <c r="E137" s="176">
        <f t="shared" si="5"/>
        <v>377190</v>
      </c>
      <c r="F137" s="80" t="s">
        <v>21</v>
      </c>
    </row>
    <row r="138" spans="1:6">
      <c r="A138" s="172">
        <f t="shared" si="3"/>
        <v>116</v>
      </c>
      <c r="B138" s="199" t="s">
        <v>129</v>
      </c>
      <c r="C138" s="183">
        <v>3</v>
      </c>
      <c r="D138" s="200">
        <v>125730</v>
      </c>
      <c r="E138" s="176">
        <f t="shared" si="5"/>
        <v>377190</v>
      </c>
      <c r="F138" s="80" t="s">
        <v>21</v>
      </c>
    </row>
    <row r="139" spans="1:6">
      <c r="A139" s="172">
        <f t="shared" si="3"/>
        <v>117</v>
      </c>
      <c r="B139" s="199" t="s">
        <v>130</v>
      </c>
      <c r="C139" s="183">
        <v>30</v>
      </c>
      <c r="D139" s="200">
        <v>145200</v>
      </c>
      <c r="E139" s="176">
        <f t="shared" si="5"/>
        <v>4356000</v>
      </c>
      <c r="F139" s="80" t="s">
        <v>21</v>
      </c>
    </row>
    <row r="140" spans="1:6">
      <c r="A140" s="172">
        <f t="shared" si="3"/>
        <v>118</v>
      </c>
      <c r="B140" s="199" t="s">
        <v>131</v>
      </c>
      <c r="C140" s="183">
        <v>10</v>
      </c>
      <c r="D140" s="200">
        <v>145200</v>
      </c>
      <c r="E140" s="176">
        <f t="shared" si="5"/>
        <v>1452000</v>
      </c>
      <c r="F140" s="80" t="s">
        <v>21</v>
      </c>
    </row>
    <row r="141" spans="1:6">
      <c r="A141" s="172">
        <f t="shared" si="3"/>
        <v>119</v>
      </c>
      <c r="B141" s="199" t="s">
        <v>132</v>
      </c>
      <c r="C141" s="183">
        <v>30</v>
      </c>
      <c r="D141" s="200">
        <v>118800</v>
      </c>
      <c r="E141" s="176">
        <f t="shared" si="5"/>
        <v>3564000</v>
      </c>
      <c r="F141" s="80" t="s">
        <v>21</v>
      </c>
    </row>
    <row r="142" spans="1:6">
      <c r="A142" s="172">
        <f t="shared" si="3"/>
        <v>120</v>
      </c>
      <c r="B142" s="199" t="s">
        <v>133</v>
      </c>
      <c r="C142" s="183">
        <v>3</v>
      </c>
      <c r="D142" s="200">
        <v>193908</v>
      </c>
      <c r="E142" s="176">
        <f t="shared" si="5"/>
        <v>581724</v>
      </c>
      <c r="F142" s="80" t="s">
        <v>21</v>
      </c>
    </row>
    <row r="143" spans="1:6">
      <c r="A143" s="172">
        <f t="shared" si="3"/>
        <v>121</v>
      </c>
      <c r="B143" s="199" t="s">
        <v>134</v>
      </c>
      <c r="C143" s="183">
        <v>6</v>
      </c>
      <c r="D143" s="200">
        <v>193908</v>
      </c>
      <c r="E143" s="176">
        <f t="shared" si="5"/>
        <v>1163448</v>
      </c>
      <c r="F143" s="80" t="s">
        <v>21</v>
      </c>
    </row>
    <row r="144" spans="1:6">
      <c r="A144" s="172">
        <f t="shared" si="3"/>
        <v>122</v>
      </c>
      <c r="B144" s="199" t="s">
        <v>135</v>
      </c>
      <c r="C144" s="183">
        <v>12</v>
      </c>
      <c r="D144" s="200">
        <v>170280</v>
      </c>
      <c r="E144" s="176">
        <f t="shared" si="5"/>
        <v>2043360</v>
      </c>
      <c r="F144" s="80" t="s">
        <v>21</v>
      </c>
    </row>
    <row r="145" spans="1:6">
      <c r="A145" s="172">
        <f t="shared" si="3"/>
        <v>123</v>
      </c>
      <c r="B145" s="199" t="s">
        <v>136</v>
      </c>
      <c r="C145" s="183">
        <v>8</v>
      </c>
      <c r="D145" s="200">
        <v>319308</v>
      </c>
      <c r="E145" s="176">
        <f t="shared" si="5"/>
        <v>2554464</v>
      </c>
      <c r="F145" s="80" t="s">
        <v>21</v>
      </c>
    </row>
    <row r="146" spans="1:6">
      <c r="A146" s="172">
        <f t="shared" si="3"/>
        <v>124</v>
      </c>
      <c r="B146" s="199" t="s">
        <v>137</v>
      </c>
      <c r="C146" s="183">
        <v>10</v>
      </c>
      <c r="D146" s="200">
        <v>19800</v>
      </c>
      <c r="E146" s="176">
        <f t="shared" si="5"/>
        <v>198000</v>
      </c>
      <c r="F146" s="80" t="s">
        <v>21</v>
      </c>
    </row>
    <row r="147" spans="1:6">
      <c r="A147" s="172">
        <f t="shared" si="3"/>
        <v>125</v>
      </c>
      <c r="B147" s="199" t="s">
        <v>138</v>
      </c>
      <c r="C147" s="183">
        <v>2</v>
      </c>
      <c r="D147" s="201">
        <v>36667</v>
      </c>
      <c r="E147" s="176">
        <f t="shared" si="5"/>
        <v>73334</v>
      </c>
      <c r="F147" s="80" t="s">
        <v>21</v>
      </c>
    </row>
    <row r="148" spans="1:6">
      <c r="A148" s="172">
        <f t="shared" si="3"/>
        <v>126</v>
      </c>
      <c r="B148" s="199" t="s">
        <v>139</v>
      </c>
      <c r="C148" s="183">
        <v>100</v>
      </c>
      <c r="D148" s="202">
        <v>12100</v>
      </c>
      <c r="E148" s="185">
        <f t="shared" si="5"/>
        <v>1210000</v>
      </c>
      <c r="F148" s="80" t="s">
        <v>21</v>
      </c>
    </row>
    <row r="149" spans="1:6">
      <c r="A149" s="172">
        <f t="shared" si="3"/>
        <v>127</v>
      </c>
      <c r="B149" s="199" t="s">
        <v>140</v>
      </c>
      <c r="C149" s="183">
        <v>6</v>
      </c>
      <c r="D149" s="202">
        <v>26500</v>
      </c>
      <c r="E149" s="185">
        <f t="shared" si="5"/>
        <v>159000</v>
      </c>
      <c r="F149" s="80" t="s">
        <v>21</v>
      </c>
    </row>
    <row r="150" spans="1:6">
      <c r="A150" s="172">
        <f t="shared" si="3"/>
        <v>128</v>
      </c>
      <c r="B150" s="199" t="s">
        <v>141</v>
      </c>
      <c r="C150" s="183">
        <v>6</v>
      </c>
      <c r="D150" s="202">
        <v>26500</v>
      </c>
      <c r="E150" s="185">
        <f t="shared" si="5"/>
        <v>159000</v>
      </c>
      <c r="F150" s="80" t="s">
        <v>21</v>
      </c>
    </row>
    <row r="151" spans="1:6">
      <c r="A151" s="172">
        <f t="shared" si="3"/>
        <v>129</v>
      </c>
      <c r="B151" s="199" t="s">
        <v>142</v>
      </c>
      <c r="C151" s="183">
        <v>6</v>
      </c>
      <c r="D151" s="202">
        <v>26500</v>
      </c>
      <c r="E151" s="185">
        <f t="shared" si="5"/>
        <v>159000</v>
      </c>
      <c r="F151" s="80" t="s">
        <v>21</v>
      </c>
    </row>
    <row r="152" spans="1:6">
      <c r="A152" s="172">
        <f t="shared" si="3"/>
        <v>130</v>
      </c>
      <c r="B152" s="199" t="s">
        <v>143</v>
      </c>
      <c r="C152" s="183">
        <v>10</v>
      </c>
      <c r="D152" s="202">
        <v>100000</v>
      </c>
      <c r="E152" s="185">
        <f t="shared" si="5"/>
        <v>1000000</v>
      </c>
      <c r="F152" s="80" t="s">
        <v>21</v>
      </c>
    </row>
    <row r="153" spans="1:6">
      <c r="A153" s="172">
        <f t="shared" si="3"/>
        <v>131</v>
      </c>
      <c r="B153" s="199" t="s">
        <v>144</v>
      </c>
      <c r="C153" s="183">
        <v>15</v>
      </c>
      <c r="D153" s="202">
        <v>400000</v>
      </c>
      <c r="E153" s="185">
        <f t="shared" si="5"/>
        <v>6000000</v>
      </c>
      <c r="F153" s="80" t="s">
        <v>21</v>
      </c>
    </row>
    <row r="154" spans="1:6">
      <c r="A154" s="172">
        <f t="shared" si="3"/>
        <v>132</v>
      </c>
      <c r="B154" s="199" t="s">
        <v>145</v>
      </c>
      <c r="C154" s="183">
        <v>50</v>
      </c>
      <c r="D154" s="202">
        <v>40000</v>
      </c>
      <c r="E154" s="185">
        <f t="shared" si="5"/>
        <v>2000000</v>
      </c>
      <c r="F154" s="80" t="s">
        <v>21</v>
      </c>
    </row>
    <row r="155" spans="1:6">
      <c r="A155" s="172">
        <f t="shared" si="3"/>
        <v>133</v>
      </c>
      <c r="B155" s="199" t="s">
        <v>146</v>
      </c>
      <c r="C155" s="183">
        <v>20</v>
      </c>
      <c r="D155" s="202">
        <v>500000</v>
      </c>
      <c r="E155" s="185">
        <f t="shared" si="5"/>
        <v>10000000</v>
      </c>
      <c r="F155" s="80" t="s">
        <v>21</v>
      </c>
    </row>
    <row r="156" spans="1:6">
      <c r="A156" s="172">
        <f t="shared" ref="A156:A162" si="6">+A155+1</f>
        <v>134</v>
      </c>
      <c r="B156" s="199" t="s">
        <v>147</v>
      </c>
      <c r="C156" s="183">
        <v>4</v>
      </c>
      <c r="D156" s="202">
        <v>22500</v>
      </c>
      <c r="E156" s="185">
        <f t="shared" si="5"/>
        <v>90000</v>
      </c>
      <c r="F156" s="80" t="s">
        <v>21</v>
      </c>
    </row>
    <row r="157" spans="1:6">
      <c r="A157" s="172">
        <f t="shared" si="6"/>
        <v>135</v>
      </c>
      <c r="B157" s="199" t="s">
        <v>148</v>
      </c>
      <c r="C157" s="183">
        <v>20</v>
      </c>
      <c r="D157" s="202">
        <v>2000</v>
      </c>
      <c r="E157" s="185">
        <f t="shared" si="5"/>
        <v>40000</v>
      </c>
      <c r="F157" s="80" t="s">
        <v>21</v>
      </c>
    </row>
    <row r="158" spans="1:6">
      <c r="A158" s="172">
        <f t="shared" si="6"/>
        <v>136</v>
      </c>
      <c r="B158" s="199" t="s">
        <v>149</v>
      </c>
      <c r="C158" s="183">
        <v>100</v>
      </c>
      <c r="D158" s="202">
        <v>43000</v>
      </c>
      <c r="E158" s="185">
        <f t="shared" si="5"/>
        <v>4300000</v>
      </c>
      <c r="F158" s="80" t="s">
        <v>21</v>
      </c>
    </row>
    <row r="159" spans="1:6">
      <c r="A159" s="172">
        <f t="shared" si="6"/>
        <v>137</v>
      </c>
      <c r="B159" s="199" t="s">
        <v>150</v>
      </c>
      <c r="C159" s="183">
        <v>900</v>
      </c>
      <c r="D159" s="202">
        <v>17499</v>
      </c>
      <c r="E159" s="185">
        <f t="shared" si="5"/>
        <v>15749100</v>
      </c>
      <c r="F159" s="80" t="s">
        <v>21</v>
      </c>
    </row>
    <row r="160" spans="1:6">
      <c r="A160" s="172">
        <f t="shared" si="6"/>
        <v>138</v>
      </c>
      <c r="B160" s="199" t="s">
        <v>151</v>
      </c>
      <c r="C160" s="183">
        <v>1</v>
      </c>
      <c r="D160" s="202">
        <v>10000000</v>
      </c>
      <c r="E160" s="185">
        <f t="shared" si="5"/>
        <v>10000000</v>
      </c>
      <c r="F160" s="80" t="s">
        <v>21</v>
      </c>
    </row>
    <row r="161" spans="1:6">
      <c r="A161" s="172">
        <f t="shared" si="6"/>
        <v>139</v>
      </c>
      <c r="B161" s="199" t="s">
        <v>152</v>
      </c>
      <c r="C161" s="183">
        <v>2</v>
      </c>
      <c r="D161" s="200">
        <v>600000</v>
      </c>
      <c r="E161" s="176">
        <f t="shared" si="5"/>
        <v>1200000</v>
      </c>
      <c r="F161" s="80" t="s">
        <v>21</v>
      </c>
    </row>
    <row r="162" spans="1:6">
      <c r="A162" s="172">
        <f t="shared" si="6"/>
        <v>140</v>
      </c>
      <c r="B162" s="199" t="s">
        <v>153</v>
      </c>
      <c r="C162" s="183">
        <v>4</v>
      </c>
      <c r="D162" s="200">
        <v>250000</v>
      </c>
      <c r="E162" s="176">
        <f t="shared" si="5"/>
        <v>1000000</v>
      </c>
      <c r="F162" s="80" t="s">
        <v>21</v>
      </c>
    </row>
    <row r="163" spans="1:8">
      <c r="A163" s="181"/>
      <c r="B163" s="181"/>
      <c r="C163" s="181"/>
      <c r="D163" s="181"/>
      <c r="E163" s="203">
        <f>SUM(E26:E162)</f>
        <v>168467412</v>
      </c>
      <c r="F163" s="181" t="s">
        <v>154</v>
      </c>
      <c r="G163" s="203"/>
      <c r="H163" s="203"/>
    </row>
    <row r="164" spans="1:6">
      <c r="A164" s="160"/>
      <c r="B164" s="161"/>
      <c r="C164" s="161"/>
      <c r="D164" s="161"/>
      <c r="E164" s="163"/>
      <c r="F164" s="161"/>
    </row>
    <row r="165" spans="1:6">
      <c r="A165" s="160"/>
      <c r="B165" s="161"/>
      <c r="C165" s="161"/>
      <c r="D165" s="161"/>
      <c r="E165" s="163"/>
      <c r="F165" s="161"/>
    </row>
    <row r="166" spans="1:6">
      <c r="A166" s="195" t="s">
        <v>155</v>
      </c>
      <c r="B166" s="196"/>
      <c r="C166" s="196"/>
      <c r="D166" s="196"/>
      <c r="E166" s="196"/>
      <c r="F166" s="197"/>
    </row>
    <row r="167" ht="33.75" spans="1:6">
      <c r="A167" s="198" t="s">
        <v>13</v>
      </c>
      <c r="B167" s="198" t="s">
        <v>4</v>
      </c>
      <c r="C167" s="169" t="s">
        <v>5</v>
      </c>
      <c r="D167" s="170" t="s">
        <v>6</v>
      </c>
      <c r="E167" s="171" t="s">
        <v>7</v>
      </c>
      <c r="F167" s="170" t="s">
        <v>8</v>
      </c>
    </row>
    <row r="168" spans="1:8">
      <c r="A168" s="172">
        <f>+A162+1</f>
        <v>141</v>
      </c>
      <c r="B168" s="199" t="s">
        <v>156</v>
      </c>
      <c r="C168" s="183">
        <v>6</v>
      </c>
      <c r="D168" s="202">
        <v>729500</v>
      </c>
      <c r="E168" s="185">
        <f t="shared" ref="E168" si="7">+D168*C168</f>
        <v>4377000</v>
      </c>
      <c r="F168" s="80" t="s">
        <v>157</v>
      </c>
      <c r="G168" s="52"/>
      <c r="H168" s="51"/>
    </row>
    <row r="169" spans="1:8">
      <c r="A169" s="181"/>
      <c r="B169" s="181"/>
      <c r="C169" s="181"/>
      <c r="D169" s="181"/>
      <c r="E169" s="204">
        <f>+E168</f>
        <v>4377000</v>
      </c>
      <c r="F169" s="181" t="s">
        <v>154</v>
      </c>
      <c r="G169" s="204"/>
      <c r="H169" s="204"/>
    </row>
    <row r="170" spans="1:6">
      <c r="A170" s="205"/>
      <c r="B170" s="206"/>
      <c r="C170" s="207"/>
      <c r="D170" s="206"/>
      <c r="E170" s="208"/>
      <c r="F170" s="206"/>
    </row>
    <row r="171" spans="1:6">
      <c r="A171" s="195" t="s">
        <v>158</v>
      </c>
      <c r="B171" s="196"/>
      <c r="C171" s="196"/>
      <c r="D171" s="196"/>
      <c r="E171" s="196"/>
      <c r="F171" s="197"/>
    </row>
    <row r="172" ht="33.75" spans="1:6">
      <c r="A172" s="198" t="s">
        <v>13</v>
      </c>
      <c r="B172" s="198" t="s">
        <v>4</v>
      </c>
      <c r="C172" s="169" t="s">
        <v>5</v>
      </c>
      <c r="D172" s="170" t="s">
        <v>6</v>
      </c>
      <c r="E172" s="171" t="s">
        <v>7</v>
      </c>
      <c r="F172" s="170" t="s">
        <v>8</v>
      </c>
    </row>
    <row r="173" spans="1:6">
      <c r="A173" s="209">
        <f>+A168+1</f>
        <v>142</v>
      </c>
      <c r="B173" s="210" t="s">
        <v>159</v>
      </c>
      <c r="C173" s="183">
        <v>12</v>
      </c>
      <c r="D173" s="202">
        <v>522500</v>
      </c>
      <c r="E173" s="176">
        <f>+D173*C173</f>
        <v>6270000</v>
      </c>
      <c r="F173" s="211" t="s">
        <v>160</v>
      </c>
    </row>
    <row r="174" spans="1:8">
      <c r="A174" s="160"/>
      <c r="B174" s="212"/>
      <c r="C174" s="213"/>
      <c r="D174" s="214"/>
      <c r="E174" s="204">
        <f>SUM(E173)</f>
        <v>6270000</v>
      </c>
      <c r="F174" s="181" t="s">
        <v>154</v>
      </c>
      <c r="G174" s="204"/>
      <c r="H174" s="204"/>
    </row>
    <row r="175" spans="1:6">
      <c r="A175" s="160"/>
      <c r="B175" s="212"/>
      <c r="C175" s="213"/>
      <c r="D175" s="214"/>
      <c r="E175" s="163"/>
      <c r="F175" s="181"/>
    </row>
    <row r="176" spans="1:6">
      <c r="A176" s="215" t="s">
        <v>161</v>
      </c>
      <c r="B176" s="216"/>
      <c r="C176" s="216"/>
      <c r="D176" s="216"/>
      <c r="E176" s="216"/>
      <c r="F176" s="217"/>
    </row>
    <row r="177" ht="33.75" spans="1:6">
      <c r="A177" s="168" t="s">
        <v>13</v>
      </c>
      <c r="B177" s="168" t="s">
        <v>4</v>
      </c>
      <c r="C177" s="169" t="s">
        <v>5</v>
      </c>
      <c r="D177" s="170" t="s">
        <v>6</v>
      </c>
      <c r="E177" s="171" t="s">
        <v>7</v>
      </c>
      <c r="F177" s="170" t="s">
        <v>8</v>
      </c>
    </row>
    <row r="178" spans="1:8">
      <c r="A178" s="172">
        <f>+A173+1</f>
        <v>143</v>
      </c>
      <c r="B178" s="210" t="s">
        <v>162</v>
      </c>
      <c r="C178" s="183">
        <v>12</v>
      </c>
      <c r="D178" s="175">
        <v>200000</v>
      </c>
      <c r="E178" s="185">
        <f>+D178*C178</f>
        <v>2400000</v>
      </c>
      <c r="F178" s="177" t="s">
        <v>163</v>
      </c>
      <c r="G178" s="52"/>
      <c r="H178" s="218"/>
    </row>
    <row r="179" spans="1:8">
      <c r="A179" s="172">
        <f>+A178+1</f>
        <v>144</v>
      </c>
      <c r="B179" s="210" t="s">
        <v>164</v>
      </c>
      <c r="C179" s="183">
        <v>12</v>
      </c>
      <c r="D179" s="175">
        <v>4800000</v>
      </c>
      <c r="E179" s="185">
        <f t="shared" ref="E179" si="8">+D179*C179</f>
        <v>57600000</v>
      </c>
      <c r="F179" s="177"/>
      <c r="G179" s="218"/>
      <c r="H179" s="218"/>
    </row>
    <row r="180" spans="1:8">
      <c r="A180" s="219"/>
      <c r="B180" s="220"/>
      <c r="C180" s="221"/>
      <c r="D180" s="222"/>
      <c r="E180" s="180">
        <f>SUM(E178:E179)</f>
        <v>60000000</v>
      </c>
      <c r="F180" s="223"/>
      <c r="G180" s="180"/>
      <c r="H180" s="180"/>
    </row>
    <row r="181" spans="1:6">
      <c r="A181" s="224"/>
      <c r="B181" s="225"/>
      <c r="C181" s="225"/>
      <c r="D181" s="225"/>
      <c r="E181" s="226"/>
      <c r="F181" s="225"/>
    </row>
    <row r="182" spans="1:6">
      <c r="A182" s="188" t="s">
        <v>165</v>
      </c>
      <c r="B182" s="188"/>
      <c r="C182" s="188"/>
      <c r="D182" s="188"/>
      <c r="E182" s="188"/>
      <c r="F182" s="188"/>
    </row>
    <row r="183" ht="33.75" spans="1:6">
      <c r="A183" s="168" t="s">
        <v>13</v>
      </c>
      <c r="B183" s="168" t="s">
        <v>4</v>
      </c>
      <c r="C183" s="169" t="s">
        <v>5</v>
      </c>
      <c r="D183" s="170" t="s">
        <v>6</v>
      </c>
      <c r="E183" s="171" t="s">
        <v>7</v>
      </c>
      <c r="F183" s="170" t="s">
        <v>8</v>
      </c>
    </row>
    <row r="184" ht="45" spans="1:8">
      <c r="A184" s="172">
        <f>+A179+1</f>
        <v>145</v>
      </c>
      <c r="B184" s="210" t="s">
        <v>166</v>
      </c>
      <c r="C184" s="183">
        <v>1</v>
      </c>
      <c r="D184" s="175">
        <v>150000000</v>
      </c>
      <c r="E184" s="185">
        <f>+C184*D184</f>
        <v>150000000</v>
      </c>
      <c r="F184" s="177" t="s">
        <v>167</v>
      </c>
      <c r="G184" s="52"/>
      <c r="H184" s="52"/>
    </row>
    <row r="185" spans="1:8">
      <c r="A185" s="227"/>
      <c r="B185" s="227"/>
      <c r="C185" s="227"/>
      <c r="D185" s="227"/>
      <c r="E185" s="204">
        <f>+E184</f>
        <v>150000000</v>
      </c>
      <c r="F185" s="181" t="s">
        <v>154</v>
      </c>
      <c r="G185" s="204"/>
      <c r="H185" s="204"/>
    </row>
    <row r="186" spans="1:6">
      <c r="A186" s="228"/>
      <c r="B186" s="206"/>
      <c r="C186" s="207"/>
      <c r="D186" s="206"/>
      <c r="E186" s="229"/>
      <c r="F186" s="206"/>
    </row>
    <row r="187" spans="1:6">
      <c r="A187" s="215" t="s">
        <v>168</v>
      </c>
      <c r="B187" s="216"/>
      <c r="C187" s="216"/>
      <c r="D187" s="216"/>
      <c r="E187" s="216"/>
      <c r="F187" s="217"/>
    </row>
    <row r="188" ht="33.75" spans="1:6">
      <c r="A188" s="168" t="s">
        <v>3</v>
      </c>
      <c r="B188" s="168" t="s">
        <v>4</v>
      </c>
      <c r="C188" s="169" t="s">
        <v>5</v>
      </c>
      <c r="D188" s="170" t="s">
        <v>6</v>
      </c>
      <c r="E188" s="171" t="s">
        <v>7</v>
      </c>
      <c r="F188" s="170" t="s">
        <v>8</v>
      </c>
    </row>
    <row r="189" ht="22.5" spans="1:8">
      <c r="A189" s="230">
        <f>+A184+1</f>
        <v>146</v>
      </c>
      <c r="B189" s="231" t="s">
        <v>169</v>
      </c>
      <c r="C189" s="183">
        <v>1</v>
      </c>
      <c r="D189" s="232">
        <v>4400000</v>
      </c>
      <c r="E189" s="233">
        <f>+D189*C189</f>
        <v>4400000</v>
      </c>
      <c r="F189" s="177" t="s">
        <v>170</v>
      </c>
      <c r="G189" s="234"/>
      <c r="H189" s="234"/>
    </row>
    <row r="190" ht="22.5" spans="1:8">
      <c r="A190" s="230">
        <f>+A189+1</f>
        <v>147</v>
      </c>
      <c r="B190" s="231" t="s">
        <v>171</v>
      </c>
      <c r="C190" s="183">
        <v>12</v>
      </c>
      <c r="D190" s="232">
        <f>1800000*110/100</f>
        <v>1980000</v>
      </c>
      <c r="E190" s="233">
        <f>+D190*C190</f>
        <v>23760000</v>
      </c>
      <c r="F190" s="177" t="s">
        <v>170</v>
      </c>
      <c r="G190" s="234"/>
      <c r="H190" s="234"/>
    </row>
    <row r="191" spans="1:8">
      <c r="A191" s="230">
        <f t="shared" ref="A191:A195" si="9">+A190+1</f>
        <v>148</v>
      </c>
      <c r="B191" s="231" t="s">
        <v>172</v>
      </c>
      <c r="C191" s="183">
        <v>12</v>
      </c>
      <c r="D191" s="232">
        <v>583334</v>
      </c>
      <c r="E191" s="233">
        <f>+C191*D191</f>
        <v>7000008</v>
      </c>
      <c r="F191" s="177" t="s">
        <v>170</v>
      </c>
      <c r="G191" s="235"/>
      <c r="H191" s="235"/>
    </row>
    <row r="192" spans="1:8">
      <c r="A192" s="230">
        <f t="shared" si="9"/>
        <v>149</v>
      </c>
      <c r="B192" s="231" t="s">
        <v>173</v>
      </c>
      <c r="C192" s="183">
        <v>8</v>
      </c>
      <c r="D192" s="236">
        <f>5000000*110%</f>
        <v>5500000</v>
      </c>
      <c r="E192" s="185">
        <f>+D192*C192</f>
        <v>44000000</v>
      </c>
      <c r="F192" s="177" t="s">
        <v>170</v>
      </c>
      <c r="G192" s="235"/>
      <c r="H192" s="235"/>
    </row>
    <row r="193" spans="1:8">
      <c r="A193" s="230">
        <f t="shared" si="9"/>
        <v>150</v>
      </c>
      <c r="B193" s="231" t="s">
        <v>174</v>
      </c>
      <c r="C193" s="183">
        <v>12</v>
      </c>
      <c r="D193" s="236">
        <f>15000000*110%</f>
        <v>16500000</v>
      </c>
      <c r="E193" s="185">
        <f>+D193*C193</f>
        <v>198000000</v>
      </c>
      <c r="F193" s="177" t="s">
        <v>170</v>
      </c>
      <c r="G193" s="235"/>
      <c r="H193" s="235"/>
    </row>
    <row r="194" ht="22.5" spans="1:8">
      <c r="A194" s="230">
        <f t="shared" si="9"/>
        <v>151</v>
      </c>
      <c r="B194" s="231" t="s">
        <v>175</v>
      </c>
      <c r="C194" s="183">
        <v>40</v>
      </c>
      <c r="D194" s="236">
        <v>475200</v>
      </c>
      <c r="E194" s="185">
        <f>+D194*C194</f>
        <v>19008000</v>
      </c>
      <c r="F194" s="177" t="s">
        <v>170</v>
      </c>
      <c r="G194" s="235"/>
      <c r="H194" s="235"/>
    </row>
    <row r="195" spans="1:8">
      <c r="A195" s="230">
        <f t="shared" si="9"/>
        <v>152</v>
      </c>
      <c r="B195" s="237" t="s">
        <v>176</v>
      </c>
      <c r="C195" s="183"/>
      <c r="D195" s="236"/>
      <c r="E195" s="185">
        <v>50000000</v>
      </c>
      <c r="F195" s="177" t="s">
        <v>170</v>
      </c>
      <c r="G195" s="234"/>
      <c r="H195" s="234"/>
    </row>
    <row r="196" spans="1:8">
      <c r="A196" s="212"/>
      <c r="B196" s="212"/>
      <c r="C196" s="238"/>
      <c r="D196" s="238"/>
      <c r="E196" s="204">
        <f>SUM(E189:E195)</f>
        <v>346168008</v>
      </c>
      <c r="F196" s="181" t="s">
        <v>154</v>
      </c>
      <c r="G196" s="204"/>
      <c r="H196" s="204"/>
    </row>
    <row r="197" spans="1:6">
      <c r="A197" s="160"/>
      <c r="B197" s="212"/>
      <c r="C197" s="213"/>
      <c r="D197" s="214"/>
      <c r="E197" s="163"/>
      <c r="F197" s="181"/>
    </row>
    <row r="198" ht="47.25" customHeight="1" spans="1:6">
      <c r="A198" s="239" t="s">
        <v>177</v>
      </c>
      <c r="B198" s="240"/>
      <c r="C198" s="240"/>
      <c r="D198" s="240"/>
      <c r="E198" s="240"/>
      <c r="F198" s="241"/>
    </row>
    <row r="199" ht="33.75" spans="1:6">
      <c r="A199" s="242" t="s">
        <v>13</v>
      </c>
      <c r="B199" s="242" t="s">
        <v>4</v>
      </c>
      <c r="C199" s="243" t="s">
        <v>178</v>
      </c>
      <c r="D199" s="244" t="s">
        <v>6</v>
      </c>
      <c r="E199" s="245" t="s">
        <v>7</v>
      </c>
      <c r="F199" s="244" t="s">
        <v>179</v>
      </c>
    </row>
    <row r="200" spans="1:8">
      <c r="A200" s="246">
        <f>+A195+1</f>
        <v>153</v>
      </c>
      <c r="B200" s="210" t="s">
        <v>180</v>
      </c>
      <c r="C200" s="183">
        <v>12</v>
      </c>
      <c r="D200" s="202">
        <v>3500000</v>
      </c>
      <c r="E200" s="176">
        <f t="shared" ref="E200:E202" si="10">+D200*C200</f>
        <v>42000000</v>
      </c>
      <c r="F200" s="190" t="str">
        <f>+'[1]ANEXO 2B (2)'!B81</f>
        <v>2.1.2.02.02.008.01</v>
      </c>
      <c r="G200" s="235"/>
      <c r="H200" s="235"/>
    </row>
    <row r="201" ht="22.5" spans="1:8">
      <c r="A201" s="246">
        <f>+A200+1</f>
        <v>154</v>
      </c>
      <c r="B201" s="247" t="s">
        <v>181</v>
      </c>
      <c r="C201" s="248">
        <v>11</v>
      </c>
      <c r="D201" s="249">
        <v>2500000</v>
      </c>
      <c r="E201" s="250">
        <f t="shared" si="10"/>
        <v>27500000</v>
      </c>
      <c r="F201" s="251" t="s">
        <v>182</v>
      </c>
      <c r="G201" s="235"/>
      <c r="H201" s="235"/>
    </row>
    <row r="202" ht="22.5" spans="1:8">
      <c r="A202" s="246">
        <f t="shared" ref="A202:A230" si="11">+A201+1</f>
        <v>155</v>
      </c>
      <c r="B202" s="252" t="s">
        <v>183</v>
      </c>
      <c r="C202" s="253">
        <v>11</v>
      </c>
      <c r="D202" s="192">
        <v>2500000</v>
      </c>
      <c r="E202" s="176">
        <f t="shared" si="10"/>
        <v>27500000</v>
      </c>
      <c r="F202" s="190" t="s">
        <v>182</v>
      </c>
      <c r="G202" s="235"/>
      <c r="H202" s="235"/>
    </row>
    <row r="203" ht="22.5" spans="1:8">
      <c r="A203" s="246">
        <f t="shared" si="11"/>
        <v>156</v>
      </c>
      <c r="B203" s="210" t="s">
        <v>184</v>
      </c>
      <c r="C203" s="253">
        <v>11</v>
      </c>
      <c r="D203" s="202">
        <v>4000000</v>
      </c>
      <c r="E203" s="176">
        <f t="shared" ref="E203:E222" si="12">+D203*C203</f>
        <v>44000000</v>
      </c>
      <c r="F203" s="190" t="s">
        <v>182</v>
      </c>
      <c r="G203" s="235"/>
      <c r="H203" s="235"/>
    </row>
    <row r="204" spans="1:8">
      <c r="A204" s="246">
        <f t="shared" si="11"/>
        <v>157</v>
      </c>
      <c r="B204" s="210" t="s">
        <v>185</v>
      </c>
      <c r="C204" s="183">
        <v>11.5</v>
      </c>
      <c r="D204" s="202">
        <v>2600000</v>
      </c>
      <c r="E204" s="176">
        <f t="shared" si="12"/>
        <v>29900000</v>
      </c>
      <c r="F204" s="190" t="s">
        <v>182</v>
      </c>
      <c r="G204" s="235"/>
      <c r="H204" s="235"/>
    </row>
    <row r="205" ht="22.5" spans="1:8">
      <c r="A205" s="246">
        <f t="shared" si="11"/>
        <v>158</v>
      </c>
      <c r="B205" s="210" t="s">
        <v>186</v>
      </c>
      <c r="C205" s="183">
        <v>11.5</v>
      </c>
      <c r="D205" s="202">
        <v>1800000</v>
      </c>
      <c r="E205" s="176">
        <f t="shared" si="12"/>
        <v>20700000</v>
      </c>
      <c r="F205" s="190" t="s">
        <v>182</v>
      </c>
      <c r="G205" s="235"/>
      <c r="H205" s="254"/>
    </row>
    <row r="206" ht="22.5" spans="1:8">
      <c r="A206" s="246">
        <f t="shared" si="11"/>
        <v>159</v>
      </c>
      <c r="B206" s="210" t="s">
        <v>187</v>
      </c>
      <c r="C206" s="183">
        <v>10</v>
      </c>
      <c r="D206" s="255">
        <v>3500000</v>
      </c>
      <c r="E206" s="256">
        <f t="shared" si="12"/>
        <v>35000000</v>
      </c>
      <c r="F206" s="190" t="s">
        <v>182</v>
      </c>
      <c r="G206" s="235"/>
      <c r="H206" s="235"/>
    </row>
    <row r="207" ht="22.5" spans="1:8">
      <c r="A207" s="246">
        <f t="shared" si="11"/>
        <v>160</v>
      </c>
      <c r="B207" s="210" t="s">
        <v>188</v>
      </c>
      <c r="C207" s="183">
        <v>11.5</v>
      </c>
      <c r="D207" s="255">
        <v>1800000</v>
      </c>
      <c r="E207" s="256">
        <f t="shared" si="12"/>
        <v>20700000</v>
      </c>
      <c r="F207" s="190" t="s">
        <v>182</v>
      </c>
      <c r="G207" s="235"/>
      <c r="H207" s="235"/>
    </row>
    <row r="208" ht="22.5" spans="1:8">
      <c r="A208" s="246">
        <f t="shared" si="11"/>
        <v>161</v>
      </c>
      <c r="B208" s="210" t="s">
        <v>189</v>
      </c>
      <c r="C208" s="183">
        <v>34.5</v>
      </c>
      <c r="D208" s="255">
        <v>1500000</v>
      </c>
      <c r="E208" s="256">
        <f t="shared" si="12"/>
        <v>51750000</v>
      </c>
      <c r="F208" s="190" t="s">
        <v>182</v>
      </c>
      <c r="G208" s="235"/>
      <c r="H208" s="235"/>
    </row>
    <row r="209" ht="22.5" spans="1:6">
      <c r="A209" s="246">
        <f t="shared" si="11"/>
        <v>162</v>
      </c>
      <c r="B209" s="210" t="s">
        <v>190</v>
      </c>
      <c r="C209" s="183">
        <v>34.5</v>
      </c>
      <c r="D209" s="255">
        <v>1600000</v>
      </c>
      <c r="E209" s="256">
        <f t="shared" si="12"/>
        <v>55200000</v>
      </c>
      <c r="F209" s="190" t="s">
        <v>182</v>
      </c>
    </row>
    <row r="210" ht="22.5" spans="1:6">
      <c r="A210" s="246">
        <f t="shared" si="11"/>
        <v>163</v>
      </c>
      <c r="B210" s="210" t="s">
        <v>191</v>
      </c>
      <c r="C210" s="183">
        <v>11.5</v>
      </c>
      <c r="D210" s="255">
        <v>1800000</v>
      </c>
      <c r="E210" s="256">
        <f t="shared" si="12"/>
        <v>20700000</v>
      </c>
      <c r="F210" s="190" t="s">
        <v>182</v>
      </c>
    </row>
    <row r="211" ht="22.5" spans="1:6">
      <c r="A211" s="246">
        <f t="shared" si="11"/>
        <v>164</v>
      </c>
      <c r="B211" s="210" t="s">
        <v>192</v>
      </c>
      <c r="C211" s="183">
        <v>11.5</v>
      </c>
      <c r="D211" s="255">
        <v>1800000</v>
      </c>
      <c r="E211" s="256">
        <f t="shared" si="12"/>
        <v>20700000</v>
      </c>
      <c r="F211" s="190" t="s">
        <v>182</v>
      </c>
    </row>
    <row r="212" spans="1:8">
      <c r="A212" s="246">
        <f t="shared" si="11"/>
        <v>165</v>
      </c>
      <c r="B212" s="210" t="s">
        <v>193</v>
      </c>
      <c r="C212" s="183">
        <v>10</v>
      </c>
      <c r="D212" s="202">
        <v>1300000</v>
      </c>
      <c r="E212" s="176">
        <f t="shared" si="12"/>
        <v>13000000</v>
      </c>
      <c r="F212" s="190" t="s">
        <v>182</v>
      </c>
      <c r="G212" s="235"/>
      <c r="H212" s="254"/>
    </row>
    <row r="213" spans="1:8">
      <c r="A213" s="257">
        <f t="shared" si="11"/>
        <v>166</v>
      </c>
      <c r="B213" s="247" t="s">
        <v>194</v>
      </c>
      <c r="C213" s="248">
        <v>10</v>
      </c>
      <c r="D213" s="258">
        <v>1370000</v>
      </c>
      <c r="E213" s="259">
        <f t="shared" si="12"/>
        <v>13700000</v>
      </c>
      <c r="F213" s="251" t="s">
        <v>182</v>
      </c>
      <c r="G213" s="235"/>
      <c r="H213" s="260"/>
    </row>
    <row r="214" ht="22.5" spans="1:8">
      <c r="A214" s="257">
        <f t="shared" si="11"/>
        <v>167</v>
      </c>
      <c r="B214" s="247" t="s">
        <v>195</v>
      </c>
      <c r="C214" s="248">
        <v>11</v>
      </c>
      <c r="D214" s="258">
        <v>4000000</v>
      </c>
      <c r="E214" s="259">
        <f t="shared" si="12"/>
        <v>44000000</v>
      </c>
      <c r="F214" s="251" t="s">
        <v>182</v>
      </c>
      <c r="G214" s="235"/>
      <c r="H214" s="254"/>
    </row>
    <row r="215" ht="33.75" spans="1:9">
      <c r="A215" s="257">
        <f t="shared" si="11"/>
        <v>168</v>
      </c>
      <c r="B215" s="247" t="s">
        <v>196</v>
      </c>
      <c r="C215" s="248">
        <v>11.5</v>
      </c>
      <c r="D215" s="258">
        <v>2600000</v>
      </c>
      <c r="E215" s="259">
        <f t="shared" si="12"/>
        <v>29900000</v>
      </c>
      <c r="F215" s="251" t="s">
        <v>182</v>
      </c>
      <c r="G215" s="254"/>
      <c r="H215" s="254"/>
      <c r="I215" s="289" t="s">
        <v>197</v>
      </c>
    </row>
    <row r="216" ht="45" spans="1:8">
      <c r="A216" s="257">
        <f t="shared" si="11"/>
        <v>169</v>
      </c>
      <c r="B216" s="247" t="s">
        <v>198</v>
      </c>
      <c r="C216" s="248">
        <v>11.5</v>
      </c>
      <c r="D216" s="258">
        <v>2600000</v>
      </c>
      <c r="E216" s="259">
        <f t="shared" si="12"/>
        <v>29900000</v>
      </c>
      <c r="F216" s="251" t="s">
        <v>182</v>
      </c>
      <c r="G216" s="235"/>
      <c r="H216" s="260"/>
    </row>
    <row r="217" ht="22.5" spans="1:8">
      <c r="A217" s="246">
        <f t="shared" si="11"/>
        <v>170</v>
      </c>
      <c r="B217" s="210" t="s">
        <v>199</v>
      </c>
      <c r="C217" s="183">
        <v>12</v>
      </c>
      <c r="D217" s="202">
        <v>1800000</v>
      </c>
      <c r="E217" s="176">
        <f t="shared" si="12"/>
        <v>21600000</v>
      </c>
      <c r="F217" s="190" t="s">
        <v>182</v>
      </c>
      <c r="G217" s="254"/>
      <c r="H217" s="254"/>
    </row>
    <row r="218" ht="22.5" spans="1:8">
      <c r="A218" s="246">
        <f t="shared" si="11"/>
        <v>171</v>
      </c>
      <c r="B218" s="210" t="s">
        <v>200</v>
      </c>
      <c r="C218" s="183">
        <v>11.5</v>
      </c>
      <c r="D218" s="202">
        <v>1800000</v>
      </c>
      <c r="E218" s="176">
        <f t="shared" si="12"/>
        <v>20700000</v>
      </c>
      <c r="F218" s="190" t="s">
        <v>182</v>
      </c>
      <c r="G218" s="234"/>
      <c r="H218" s="234"/>
    </row>
    <row r="219" ht="22.5" spans="1:8">
      <c r="A219" s="246">
        <f t="shared" si="11"/>
        <v>172</v>
      </c>
      <c r="B219" s="210" t="s">
        <v>201</v>
      </c>
      <c r="C219" s="183">
        <v>11.5</v>
      </c>
      <c r="D219" s="202">
        <v>1800000</v>
      </c>
      <c r="E219" s="176">
        <f t="shared" si="12"/>
        <v>20700000</v>
      </c>
      <c r="F219" s="190" t="s">
        <v>182</v>
      </c>
      <c r="G219" s="254"/>
      <c r="H219" s="254"/>
    </row>
    <row r="220" ht="22.5" spans="1:8">
      <c r="A220" s="246">
        <f t="shared" si="11"/>
        <v>173</v>
      </c>
      <c r="B220" s="210" t="s">
        <v>202</v>
      </c>
      <c r="C220" s="261">
        <v>11</v>
      </c>
      <c r="D220" s="202">
        <v>2800000</v>
      </c>
      <c r="E220" s="176">
        <f t="shared" si="12"/>
        <v>30800000</v>
      </c>
      <c r="F220" s="190" t="s">
        <v>182</v>
      </c>
      <c r="G220" s="234"/>
      <c r="H220" s="234"/>
    </row>
    <row r="221" ht="22.5" spans="1:8">
      <c r="A221" s="257">
        <f t="shared" si="11"/>
        <v>174</v>
      </c>
      <c r="B221" s="247" t="s">
        <v>203</v>
      </c>
      <c r="C221" s="262">
        <v>23</v>
      </c>
      <c r="D221" s="249">
        <v>2600000</v>
      </c>
      <c r="E221" s="250">
        <f t="shared" si="12"/>
        <v>59800000</v>
      </c>
      <c r="F221" s="190" t="s">
        <v>182</v>
      </c>
      <c r="G221" s="235"/>
      <c r="H221" s="254"/>
    </row>
    <row r="222" ht="22.5" spans="1:8">
      <c r="A222" s="246">
        <f t="shared" si="11"/>
        <v>175</v>
      </c>
      <c r="B222" s="210" t="s">
        <v>204</v>
      </c>
      <c r="C222" s="183">
        <v>11.5</v>
      </c>
      <c r="D222" s="200">
        <v>4000000</v>
      </c>
      <c r="E222" s="185">
        <f t="shared" si="12"/>
        <v>46000000</v>
      </c>
      <c r="F222" s="190" t="s">
        <v>182</v>
      </c>
      <c r="G222" s="235"/>
      <c r="H222" s="254"/>
    </row>
    <row r="223" ht="33.75" spans="1:8">
      <c r="A223" s="246">
        <f t="shared" si="11"/>
        <v>176</v>
      </c>
      <c r="B223" s="210" t="s">
        <v>205</v>
      </c>
      <c r="C223" s="183">
        <v>11.5</v>
      </c>
      <c r="D223" s="202">
        <v>2800000</v>
      </c>
      <c r="E223" s="176">
        <f>+C223*D223</f>
        <v>32200000</v>
      </c>
      <c r="F223" s="190" t="s">
        <v>182</v>
      </c>
      <c r="G223" s="235"/>
      <c r="H223" s="254"/>
    </row>
    <row r="224" ht="22.5" spans="1:8">
      <c r="A224" s="263">
        <f t="shared" si="11"/>
        <v>177</v>
      </c>
      <c r="B224" s="264" t="s">
        <v>206</v>
      </c>
      <c r="C224" s="265">
        <v>1</v>
      </c>
      <c r="D224" s="266">
        <v>4000000</v>
      </c>
      <c r="E224" s="267">
        <f>+D224*C224</f>
        <v>4000000</v>
      </c>
      <c r="F224" s="268" t="s">
        <v>182</v>
      </c>
      <c r="G224" s="235"/>
      <c r="H224" s="234"/>
    </row>
    <row r="225" ht="22.5" spans="1:8">
      <c r="A225" s="246">
        <f t="shared" si="11"/>
        <v>178</v>
      </c>
      <c r="B225" s="210" t="s">
        <v>207</v>
      </c>
      <c r="C225" s="183">
        <v>11.5</v>
      </c>
      <c r="D225" s="202">
        <v>2500000</v>
      </c>
      <c r="E225" s="176">
        <f>+D225*C225</f>
        <v>28750000</v>
      </c>
      <c r="F225" s="190" t="s">
        <v>182</v>
      </c>
      <c r="G225" s="235"/>
      <c r="H225" s="254"/>
    </row>
    <row r="226" ht="22.5" spans="1:8">
      <c r="A226" s="246">
        <f t="shared" si="11"/>
        <v>179</v>
      </c>
      <c r="B226" s="210" t="s">
        <v>208</v>
      </c>
      <c r="C226" s="183">
        <v>11.5</v>
      </c>
      <c r="D226" s="202">
        <v>3000000</v>
      </c>
      <c r="E226" s="176">
        <f>+D226*C226</f>
        <v>34500000</v>
      </c>
      <c r="F226" s="190" t="s">
        <v>182</v>
      </c>
      <c r="G226" s="235"/>
      <c r="H226" s="254"/>
    </row>
    <row r="227" ht="22.5" spans="1:8">
      <c r="A227" s="246">
        <f t="shared" si="11"/>
        <v>180</v>
      </c>
      <c r="B227" s="210" t="s">
        <v>209</v>
      </c>
      <c r="C227" s="183">
        <v>1</v>
      </c>
      <c r="D227" s="202">
        <v>10000000</v>
      </c>
      <c r="E227" s="176">
        <f t="shared" ref="E227:E229" si="13">+D227*C227</f>
        <v>10000000</v>
      </c>
      <c r="F227" s="190" t="s">
        <v>182</v>
      </c>
      <c r="G227" s="235"/>
      <c r="H227" s="234"/>
    </row>
    <row r="228" ht="33.75" spans="1:8">
      <c r="A228" s="246">
        <f t="shared" si="11"/>
        <v>181</v>
      </c>
      <c r="B228" s="210" t="s">
        <v>210</v>
      </c>
      <c r="C228" s="183">
        <v>11.5</v>
      </c>
      <c r="D228" s="202">
        <v>3500000</v>
      </c>
      <c r="E228" s="176">
        <f t="shared" si="13"/>
        <v>40250000</v>
      </c>
      <c r="F228" s="190" t="s">
        <v>182</v>
      </c>
      <c r="G228" s="235"/>
      <c r="H228" s="254"/>
    </row>
    <row r="229" spans="1:8">
      <c r="A229" s="246">
        <f t="shared" si="11"/>
        <v>182</v>
      </c>
      <c r="B229" s="210" t="s">
        <v>211</v>
      </c>
      <c r="C229" s="183">
        <v>11.5</v>
      </c>
      <c r="D229" s="202">
        <v>2500000</v>
      </c>
      <c r="E229" s="176">
        <f t="shared" si="13"/>
        <v>28750000</v>
      </c>
      <c r="F229" s="190" t="s">
        <v>182</v>
      </c>
      <c r="G229" s="235"/>
      <c r="H229" s="235"/>
    </row>
    <row r="230" ht="22.5" spans="1:6">
      <c r="A230" s="246">
        <f t="shared" si="11"/>
        <v>183</v>
      </c>
      <c r="B230" s="210" t="s">
        <v>212</v>
      </c>
      <c r="C230" s="183">
        <v>1</v>
      </c>
      <c r="D230" s="175">
        <v>50000000</v>
      </c>
      <c r="E230" s="176">
        <f>+C230*D230</f>
        <v>50000000</v>
      </c>
      <c r="F230" s="190" t="s">
        <v>182</v>
      </c>
    </row>
    <row r="231" spans="1:8">
      <c r="A231" s="228"/>
      <c r="B231" s="206"/>
      <c r="C231" s="207"/>
      <c r="D231" s="206"/>
      <c r="E231" s="269">
        <f>SUM(E200:E230)</f>
        <v>954200000</v>
      </c>
      <c r="F231" s="206" t="s">
        <v>154</v>
      </c>
      <c r="G231" s="269"/>
      <c r="H231" s="269"/>
    </row>
    <row r="232" spans="1:6">
      <c r="A232" s="160"/>
      <c r="B232" s="212"/>
      <c r="C232" s="213"/>
      <c r="D232" s="214"/>
      <c r="E232" s="163"/>
      <c r="F232" s="181"/>
    </row>
    <row r="233" spans="1:6">
      <c r="A233" s="215" t="s">
        <v>213</v>
      </c>
      <c r="B233" s="216"/>
      <c r="C233" s="216"/>
      <c r="D233" s="216"/>
      <c r="E233" s="216"/>
      <c r="F233" s="217"/>
    </row>
    <row r="234" ht="33.75" spans="1:6">
      <c r="A234" s="168" t="s">
        <v>13</v>
      </c>
      <c r="B234" s="168" t="s">
        <v>4</v>
      </c>
      <c r="C234" s="169" t="s">
        <v>5</v>
      </c>
      <c r="D234" s="170" t="s">
        <v>6</v>
      </c>
      <c r="E234" s="171" t="s">
        <v>7</v>
      </c>
      <c r="F234" s="170" t="s">
        <v>8</v>
      </c>
    </row>
    <row r="235" spans="1:8">
      <c r="A235" s="209">
        <f>+A230+1</f>
        <v>184</v>
      </c>
      <c r="B235" s="210" t="s">
        <v>214</v>
      </c>
      <c r="C235" s="183">
        <v>10</v>
      </c>
      <c r="D235" s="202">
        <v>2200000</v>
      </c>
      <c r="E235" s="176">
        <f>+D235*C235</f>
        <v>22000000</v>
      </c>
      <c r="F235" s="177" t="str">
        <f>+'[1]ANEXO 2B (2)'!B82</f>
        <v>2.1.2.02.02.008.02</v>
      </c>
      <c r="G235" s="52"/>
      <c r="H235" s="87"/>
    </row>
    <row r="236" spans="1:6">
      <c r="A236" s="270"/>
      <c r="B236" s="220"/>
      <c r="C236" s="221"/>
      <c r="D236" s="271"/>
      <c r="E236" s="176"/>
      <c r="F236" s="223"/>
    </row>
    <row r="237" spans="1:8">
      <c r="A237" s="181"/>
      <c r="B237" s="181"/>
      <c r="C237" s="181"/>
      <c r="D237" s="181"/>
      <c r="E237" s="204">
        <f>+E235</f>
        <v>22000000</v>
      </c>
      <c r="F237" s="181" t="s">
        <v>154</v>
      </c>
      <c r="G237" s="204"/>
      <c r="H237" s="204"/>
    </row>
    <row r="238" spans="1:6">
      <c r="A238" s="181"/>
      <c r="B238" s="225"/>
      <c r="C238" s="225"/>
      <c r="D238" s="225"/>
      <c r="E238" s="226"/>
      <c r="F238" s="225"/>
    </row>
    <row r="239" spans="1:6">
      <c r="A239" s="215" t="s">
        <v>215</v>
      </c>
      <c r="B239" s="216"/>
      <c r="C239" s="216"/>
      <c r="D239" s="216"/>
      <c r="E239" s="216"/>
      <c r="F239" s="217"/>
    </row>
    <row r="240" ht="33.75" spans="1:6">
      <c r="A240" s="168" t="s">
        <v>13</v>
      </c>
      <c r="B240" s="168" t="s">
        <v>4</v>
      </c>
      <c r="C240" s="169" t="s">
        <v>5</v>
      </c>
      <c r="D240" s="170" t="s">
        <v>6</v>
      </c>
      <c r="E240" s="171" t="s">
        <v>7</v>
      </c>
      <c r="F240" s="170" t="s">
        <v>8</v>
      </c>
    </row>
    <row r="241" ht="33.75" spans="1:8">
      <c r="A241" s="172">
        <f>+A235+1</f>
        <v>185</v>
      </c>
      <c r="B241" s="210" t="s">
        <v>216</v>
      </c>
      <c r="C241" s="183">
        <v>12</v>
      </c>
      <c r="D241" s="236">
        <v>6008310</v>
      </c>
      <c r="E241" s="233">
        <f>+D241*C241</f>
        <v>72099720</v>
      </c>
      <c r="F241" s="177" t="str">
        <f>+'[1]ANEXO 2B (2)'!B83</f>
        <v>2.1.2.02.02.008.03</v>
      </c>
      <c r="G241" s="235"/>
      <c r="H241" s="254"/>
    </row>
    <row r="242" spans="1:8">
      <c r="A242" s="227"/>
      <c r="B242" s="272"/>
      <c r="C242" s="272"/>
      <c r="D242" s="272"/>
      <c r="E242" s="204">
        <f>+E241</f>
        <v>72099720</v>
      </c>
      <c r="F242" s="273" t="s">
        <v>217</v>
      </c>
      <c r="G242" s="204"/>
      <c r="H242" s="204"/>
    </row>
    <row r="243" spans="1:6">
      <c r="A243" s="160"/>
      <c r="B243" s="212"/>
      <c r="C243" s="213"/>
      <c r="D243" s="214"/>
      <c r="E243" s="163"/>
      <c r="F243" s="181"/>
    </row>
    <row r="244" spans="1:6">
      <c r="A244" s="215" t="s">
        <v>218</v>
      </c>
      <c r="B244" s="216"/>
      <c r="C244" s="216"/>
      <c r="D244" s="216"/>
      <c r="E244" s="216"/>
      <c r="F244" s="217"/>
    </row>
    <row r="245" ht="33.75" spans="1:6">
      <c r="A245" s="168" t="s">
        <v>13</v>
      </c>
      <c r="B245" s="168" t="s">
        <v>4</v>
      </c>
      <c r="C245" s="169" t="s">
        <v>5</v>
      </c>
      <c r="D245" s="170" t="s">
        <v>6</v>
      </c>
      <c r="E245" s="171" t="s">
        <v>7</v>
      </c>
      <c r="F245" s="170" t="s">
        <v>8</v>
      </c>
    </row>
    <row r="246" ht="22.5" spans="1:8">
      <c r="A246" s="230">
        <f>+A241+1</f>
        <v>186</v>
      </c>
      <c r="B246" s="199" t="s">
        <v>219</v>
      </c>
      <c r="C246" s="174">
        <v>12</v>
      </c>
      <c r="D246" s="274">
        <v>800000</v>
      </c>
      <c r="E246" s="185">
        <f>+C246*D246</f>
        <v>9600000</v>
      </c>
      <c r="F246" s="177" t="str">
        <f>+F247</f>
        <v>2.1.2.02.02.008.04</v>
      </c>
      <c r="G246" s="235"/>
      <c r="H246" s="51"/>
    </row>
    <row r="247" ht="22.5" spans="1:8">
      <c r="A247" s="230">
        <f>+A246+1</f>
        <v>187</v>
      </c>
      <c r="B247" s="275" t="s">
        <v>220</v>
      </c>
      <c r="C247" s="276">
        <v>12</v>
      </c>
      <c r="D247" s="277">
        <v>27000000</v>
      </c>
      <c r="E247" s="278">
        <f>+C247*D247</f>
        <v>324000000</v>
      </c>
      <c r="F247" s="177" t="str">
        <f>+'[1]ANEXO 2B (2)'!B84</f>
        <v>2.1.2.02.02.008.04</v>
      </c>
      <c r="G247" s="235"/>
      <c r="H247" s="235"/>
    </row>
    <row r="248" spans="1:8">
      <c r="A248" s="279"/>
      <c r="B248" s="280"/>
      <c r="C248" s="281"/>
      <c r="D248" s="282"/>
      <c r="E248" s="204">
        <f>SUM(E246:E247)</f>
        <v>333600000</v>
      </c>
      <c r="F248" s="223" t="s">
        <v>154</v>
      </c>
      <c r="G248" s="204"/>
      <c r="H248" s="204"/>
    </row>
    <row r="249" spans="1:6">
      <c r="A249" s="160"/>
      <c r="B249" s="212"/>
      <c r="C249" s="213"/>
      <c r="D249" s="214"/>
      <c r="E249" s="163"/>
      <c r="F249" s="181"/>
    </row>
    <row r="250" spans="1:6">
      <c r="A250" s="283" t="s">
        <v>221</v>
      </c>
      <c r="B250" s="283"/>
      <c r="C250" s="283"/>
      <c r="D250" s="283"/>
      <c r="E250" s="283"/>
      <c r="F250" s="283"/>
    </row>
    <row r="251" ht="33.75" spans="1:6">
      <c r="A251" s="168" t="s">
        <v>13</v>
      </c>
      <c r="B251" s="168" t="s">
        <v>4</v>
      </c>
      <c r="C251" s="169" t="s">
        <v>5</v>
      </c>
      <c r="D251" s="170" t="s">
        <v>6</v>
      </c>
      <c r="E251" s="171" t="s">
        <v>7</v>
      </c>
      <c r="F251" s="170" t="s">
        <v>8</v>
      </c>
    </row>
    <row r="252" spans="1:8">
      <c r="A252" s="230">
        <f>+A247+1</f>
        <v>188</v>
      </c>
      <c r="B252" s="210" t="s">
        <v>222</v>
      </c>
      <c r="C252" s="174">
        <v>12</v>
      </c>
      <c r="D252" s="274">
        <v>27000000</v>
      </c>
      <c r="E252" s="185">
        <f>+C252*D252</f>
        <v>324000000</v>
      </c>
      <c r="F252" s="177" t="str">
        <f>+'[1]ANEXO 2B (2)'!B85</f>
        <v>2.1.2.02.02.008.05</v>
      </c>
      <c r="G252" s="235"/>
      <c r="H252" s="254"/>
    </row>
    <row r="253" spans="1:8">
      <c r="A253" s="227"/>
      <c r="B253" s="227"/>
      <c r="C253" s="227"/>
      <c r="D253" s="227"/>
      <c r="E253" s="204">
        <f>SUM(E252)</f>
        <v>324000000</v>
      </c>
      <c r="F253" s="181" t="s">
        <v>154</v>
      </c>
      <c r="G253" s="204"/>
      <c r="H253" s="204"/>
    </row>
    <row r="254" spans="1:6">
      <c r="A254" s="160"/>
      <c r="B254" s="212"/>
      <c r="C254" s="213"/>
      <c r="D254" s="214"/>
      <c r="E254" s="163"/>
      <c r="F254" s="181"/>
    </row>
    <row r="255" spans="1:6">
      <c r="A255" s="284" t="s">
        <v>223</v>
      </c>
      <c r="B255" s="284"/>
      <c r="C255" s="284"/>
      <c r="D255" s="284"/>
      <c r="E255" s="284"/>
      <c r="F255" s="284"/>
    </row>
    <row r="256" ht="33.75" spans="1:6">
      <c r="A256" s="285" t="s">
        <v>13</v>
      </c>
      <c r="B256" s="285" t="s">
        <v>4</v>
      </c>
      <c r="C256" s="286" t="s">
        <v>5</v>
      </c>
      <c r="D256" s="287" t="s">
        <v>6</v>
      </c>
      <c r="E256" s="288" t="s">
        <v>7</v>
      </c>
      <c r="F256" s="287" t="s">
        <v>8</v>
      </c>
    </row>
    <row r="257" ht="56.25" spans="1:11">
      <c r="A257" s="246">
        <f>+A252+1</f>
        <v>189</v>
      </c>
      <c r="B257" s="290" t="s">
        <v>224</v>
      </c>
      <c r="C257" s="174">
        <v>12</v>
      </c>
      <c r="D257" s="232">
        <f>+E257/C257</f>
        <v>12883885.1666667</v>
      </c>
      <c r="E257" s="233">
        <f>126000000+28750000-143378</f>
        <v>154606622</v>
      </c>
      <c r="F257" s="177" t="str">
        <f>+'[1]ANEXO 2B (2)'!B86</f>
        <v>2.1.2.02.02.008.06</v>
      </c>
      <c r="G257" s="218"/>
      <c r="H257" s="218"/>
      <c r="J257" s="52">
        <v>3000000</v>
      </c>
      <c r="K257" s="51" t="s">
        <v>225</v>
      </c>
    </row>
    <row r="258" ht="22.5" spans="1:6">
      <c r="A258" s="291">
        <f>+A257+1</f>
        <v>190</v>
      </c>
      <c r="B258" s="292" t="s">
        <v>226</v>
      </c>
      <c r="C258" s="293">
        <v>12</v>
      </c>
      <c r="D258" s="294">
        <v>30000000</v>
      </c>
      <c r="E258" s="295">
        <v>30000000</v>
      </c>
      <c r="F258" s="177" t="s">
        <v>227</v>
      </c>
    </row>
    <row r="259" ht="22.5" spans="1:8">
      <c r="A259" s="291">
        <f t="shared" ref="A259:A260" si="14">+A258+1</f>
        <v>191</v>
      </c>
      <c r="B259" s="292" t="s">
        <v>228</v>
      </c>
      <c r="C259" s="293">
        <v>12</v>
      </c>
      <c r="D259" s="294">
        <v>30000000</v>
      </c>
      <c r="E259" s="295">
        <v>30000000</v>
      </c>
      <c r="F259" s="177" t="s">
        <v>227</v>
      </c>
      <c r="G259" s="52"/>
      <c r="H259" s="52"/>
    </row>
    <row r="260" spans="1:10">
      <c r="A260" s="291">
        <f t="shared" si="14"/>
        <v>192</v>
      </c>
      <c r="B260" s="292" t="s">
        <v>229</v>
      </c>
      <c r="C260" s="293">
        <v>12</v>
      </c>
      <c r="D260" s="294">
        <v>10000000</v>
      </c>
      <c r="E260" s="295">
        <v>10000000</v>
      </c>
      <c r="F260" s="177" t="s">
        <v>227</v>
      </c>
      <c r="J260" s="52">
        <v>107000000</v>
      </c>
    </row>
    <row r="261" spans="1:10">
      <c r="A261" s="296"/>
      <c r="B261" s="212"/>
      <c r="C261" s="213"/>
      <c r="D261" s="214"/>
      <c r="E261" s="180">
        <f>SUM(E257:E260)</f>
        <v>224606622</v>
      </c>
      <c r="F261" s="297" t="s">
        <v>154</v>
      </c>
      <c r="G261" s="180"/>
      <c r="H261" s="180"/>
      <c r="J261" s="52">
        <v>49200000</v>
      </c>
    </row>
    <row r="262" spans="1:12">
      <c r="A262" s="160"/>
      <c r="B262" s="212"/>
      <c r="C262" s="213"/>
      <c r="D262" s="214"/>
      <c r="E262" s="163">
        <f>+E257+E258+E259</f>
        <v>214606622</v>
      </c>
      <c r="F262" s="181"/>
      <c r="J262" s="52">
        <f>SUM(J260:J261)</f>
        <v>156200000</v>
      </c>
      <c r="K262" s="87">
        <f>+J262-10000000</f>
        <v>146200000</v>
      </c>
      <c r="L262">
        <f>+K262/3</f>
        <v>48733333.3333333</v>
      </c>
    </row>
    <row r="263" spans="1:6">
      <c r="A263" s="298"/>
      <c r="B263" s="240" t="s">
        <v>230</v>
      </c>
      <c r="C263" s="240"/>
      <c r="D263" s="240"/>
      <c r="E263" s="240"/>
      <c r="F263" s="241"/>
    </row>
    <row r="264" ht="33.75" spans="1:6">
      <c r="A264" s="285" t="s">
        <v>13</v>
      </c>
      <c r="B264" s="285" t="s">
        <v>4</v>
      </c>
      <c r="C264" s="286" t="s">
        <v>5</v>
      </c>
      <c r="D264" s="287" t="s">
        <v>6</v>
      </c>
      <c r="E264" s="288" t="s">
        <v>7</v>
      </c>
      <c r="F264" s="287" t="s">
        <v>8</v>
      </c>
    </row>
    <row r="265" ht="22.5" spans="1:6">
      <c r="A265" s="246">
        <f>+A260+1</f>
        <v>193</v>
      </c>
      <c r="B265" s="210" t="s">
        <v>231</v>
      </c>
      <c r="C265" s="183">
        <v>1</v>
      </c>
      <c r="D265" s="202">
        <v>8375000</v>
      </c>
      <c r="E265" s="176">
        <f t="shared" ref="E265:E272" si="15">+D265*C265</f>
        <v>8375000</v>
      </c>
      <c r="F265" s="299" t="str">
        <f>+'[1]ANEXO 2B (2)'!B88</f>
        <v>2.1.2.02.02.009.01</v>
      </c>
    </row>
    <row r="266" ht="22.5" spans="1:8">
      <c r="A266" s="246">
        <f>+A265+1</f>
        <v>194</v>
      </c>
      <c r="B266" s="210" t="s">
        <v>232</v>
      </c>
      <c r="C266" s="183">
        <v>11</v>
      </c>
      <c r="D266" s="202">
        <v>2500000</v>
      </c>
      <c r="E266" s="176">
        <f t="shared" si="15"/>
        <v>27500000</v>
      </c>
      <c r="F266" s="299" t="str">
        <f t="shared" ref="F266:F272" si="16">+F265</f>
        <v>2.1.2.02.02.009.01</v>
      </c>
      <c r="G266" s="235"/>
      <c r="H266" s="235"/>
    </row>
    <row r="267" ht="22.5" spans="1:8">
      <c r="A267" s="246">
        <f t="shared" ref="A267:A272" si="17">+A266+1</f>
        <v>195</v>
      </c>
      <c r="B267" s="210" t="s">
        <v>233</v>
      </c>
      <c r="C267" s="183">
        <v>11.5</v>
      </c>
      <c r="D267" s="202">
        <v>3000000</v>
      </c>
      <c r="E267" s="176">
        <f t="shared" si="15"/>
        <v>34500000</v>
      </c>
      <c r="F267" s="299" t="str">
        <f t="shared" si="16"/>
        <v>2.1.2.02.02.009.01</v>
      </c>
      <c r="G267" s="235"/>
      <c r="H267" s="254"/>
    </row>
    <row r="268" ht="22.5" spans="1:8">
      <c r="A268" s="246">
        <f t="shared" si="17"/>
        <v>196</v>
      </c>
      <c r="B268" s="210" t="s">
        <v>234</v>
      </c>
      <c r="C268" s="183">
        <v>69</v>
      </c>
      <c r="D268" s="202">
        <v>1800000</v>
      </c>
      <c r="E268" s="176">
        <f t="shared" si="15"/>
        <v>124200000</v>
      </c>
      <c r="F268" s="299" t="str">
        <f t="shared" si="16"/>
        <v>2.1.2.02.02.009.01</v>
      </c>
      <c r="G268" s="235"/>
      <c r="H268" s="254"/>
    </row>
    <row r="269" ht="22.5" spans="1:6">
      <c r="A269" s="246">
        <f t="shared" si="17"/>
        <v>197</v>
      </c>
      <c r="B269" s="210" t="s">
        <v>235</v>
      </c>
      <c r="C269" s="183">
        <v>20</v>
      </c>
      <c r="D269" s="202">
        <v>1600000</v>
      </c>
      <c r="E269" s="176">
        <f t="shared" si="15"/>
        <v>32000000</v>
      </c>
      <c r="F269" s="299" t="str">
        <f t="shared" si="16"/>
        <v>2.1.2.02.02.009.01</v>
      </c>
    </row>
    <row r="270" ht="22.5" spans="1:8">
      <c r="A270" s="246">
        <f t="shared" si="17"/>
        <v>198</v>
      </c>
      <c r="B270" s="210" t="s">
        <v>236</v>
      </c>
      <c r="C270" s="261">
        <v>11</v>
      </c>
      <c r="D270" s="202">
        <v>2500000</v>
      </c>
      <c r="E270" s="176">
        <f t="shared" si="15"/>
        <v>27500000</v>
      </c>
      <c r="F270" s="299" t="str">
        <f t="shared" si="16"/>
        <v>2.1.2.02.02.009.01</v>
      </c>
      <c r="G270" s="235"/>
      <c r="H270" s="87"/>
    </row>
    <row r="271" ht="22.5" spans="1:6">
      <c r="A271" s="246">
        <f t="shared" si="17"/>
        <v>199</v>
      </c>
      <c r="B271" s="210" t="s">
        <v>237</v>
      </c>
      <c r="C271" s="183">
        <v>11.5</v>
      </c>
      <c r="D271" s="300">
        <v>1600000</v>
      </c>
      <c r="E271" s="176">
        <f t="shared" si="15"/>
        <v>18400000</v>
      </c>
      <c r="F271" s="299" t="str">
        <f t="shared" si="16"/>
        <v>2.1.2.02.02.009.01</v>
      </c>
    </row>
    <row r="272" ht="22.5" spans="1:6">
      <c r="A272" s="246">
        <f t="shared" si="17"/>
        <v>200</v>
      </c>
      <c r="B272" s="210" t="s">
        <v>238</v>
      </c>
      <c r="C272" s="183">
        <v>50</v>
      </c>
      <c r="D272" s="202">
        <v>32000</v>
      </c>
      <c r="E272" s="176">
        <f t="shared" si="15"/>
        <v>1600000</v>
      </c>
      <c r="F272" s="299" t="str">
        <f t="shared" si="16"/>
        <v>2.1.2.02.02.009.01</v>
      </c>
    </row>
    <row r="273" spans="1:8">
      <c r="A273" s="219"/>
      <c r="B273" s="220"/>
      <c r="C273" s="221"/>
      <c r="D273" s="271"/>
      <c r="E273" s="301">
        <f>SUM(E265:E272)</f>
        <v>274075000</v>
      </c>
      <c r="F273" s="302" t="s">
        <v>154</v>
      </c>
      <c r="G273" s="301"/>
      <c r="H273" s="301"/>
    </row>
    <row r="274" spans="1:6">
      <c r="A274" s="205"/>
      <c r="B274" s="206"/>
      <c r="C274" s="207"/>
      <c r="D274" s="206"/>
      <c r="E274" s="208"/>
      <c r="F274" s="206"/>
    </row>
    <row r="275" spans="1:6">
      <c r="A275" s="239" t="s">
        <v>239</v>
      </c>
      <c r="B275" s="240"/>
      <c r="C275" s="240"/>
      <c r="D275" s="240"/>
      <c r="E275" s="240"/>
      <c r="F275" s="241"/>
    </row>
    <row r="276" ht="33.75" spans="1:6">
      <c r="A276" s="285" t="s">
        <v>13</v>
      </c>
      <c r="B276" s="285" t="s">
        <v>4</v>
      </c>
      <c r="C276" s="286" t="s">
        <v>5</v>
      </c>
      <c r="D276" s="287" t="s">
        <v>6</v>
      </c>
      <c r="E276" s="288" t="s">
        <v>7</v>
      </c>
      <c r="F276" s="287" t="s">
        <v>8</v>
      </c>
    </row>
    <row r="277" spans="1:6">
      <c r="A277" s="172">
        <f>+A272+1</f>
        <v>201</v>
      </c>
      <c r="B277" s="210" t="s">
        <v>240</v>
      </c>
      <c r="C277" s="183">
        <f>7*3</f>
        <v>21</v>
      </c>
      <c r="D277" s="202">
        <v>500000</v>
      </c>
      <c r="E277" s="176">
        <f>+C277*D277</f>
        <v>10500000</v>
      </c>
      <c r="F277" s="107" t="s">
        <v>241</v>
      </c>
    </row>
    <row r="278" spans="1:8">
      <c r="A278" s="303"/>
      <c r="B278" s="304"/>
      <c r="C278" s="304"/>
      <c r="D278" s="304"/>
      <c r="E278" s="204">
        <f>SUM(E277)</f>
        <v>10500000</v>
      </c>
      <c r="F278" s="297" t="s">
        <v>154</v>
      </c>
      <c r="G278" s="204"/>
      <c r="H278" s="204"/>
    </row>
    <row r="279" spans="1:6">
      <c r="A279" s="160"/>
      <c r="B279" s="212"/>
      <c r="C279" s="213"/>
      <c r="D279" s="214"/>
      <c r="E279" s="163"/>
      <c r="F279" s="181"/>
    </row>
    <row r="280" spans="1:6">
      <c r="A280" s="239" t="s">
        <v>242</v>
      </c>
      <c r="B280" s="240"/>
      <c r="C280" s="240"/>
      <c r="D280" s="240"/>
      <c r="E280" s="240"/>
      <c r="F280" s="241"/>
    </row>
    <row r="281" ht="33.75" spans="1:6">
      <c r="A281" s="285" t="s">
        <v>13</v>
      </c>
      <c r="B281" s="285" t="s">
        <v>4</v>
      </c>
      <c r="C281" s="286" t="s">
        <v>5</v>
      </c>
      <c r="D281" s="287" t="s">
        <v>6</v>
      </c>
      <c r="E281" s="288" t="s">
        <v>7</v>
      </c>
      <c r="F281" s="287" t="s">
        <v>8</v>
      </c>
    </row>
    <row r="282" ht="22.5" spans="1:6">
      <c r="A282" s="172">
        <f>+A277+1</f>
        <v>202</v>
      </c>
      <c r="B282" s="210" t="s">
        <v>243</v>
      </c>
      <c r="C282" s="183">
        <v>21</v>
      </c>
      <c r="D282" s="202">
        <v>90000000</v>
      </c>
      <c r="E282" s="176">
        <v>90000000</v>
      </c>
      <c r="F282" s="107" t="s">
        <v>244</v>
      </c>
    </row>
    <row r="283" spans="1:8">
      <c r="A283" s="303"/>
      <c r="B283" s="304"/>
      <c r="C283" s="304"/>
      <c r="D283" s="304"/>
      <c r="E283" s="204">
        <f>SUM(E282)</f>
        <v>90000000</v>
      </c>
      <c r="F283" s="297" t="s">
        <v>154</v>
      </c>
      <c r="G283" s="204"/>
      <c r="H283" s="204"/>
    </row>
    <row r="284" spans="1:6">
      <c r="A284" s="303"/>
      <c r="B284" s="304"/>
      <c r="C284" s="304"/>
      <c r="D284" s="304"/>
      <c r="E284" s="305"/>
      <c r="F284" s="297"/>
    </row>
    <row r="285" spans="1:6">
      <c r="A285" s="303"/>
      <c r="B285" s="304"/>
      <c r="C285" s="304"/>
      <c r="D285" s="304"/>
      <c r="E285" s="305"/>
      <c r="F285" s="297"/>
    </row>
    <row r="286" spans="1:6">
      <c r="A286" s="303"/>
      <c r="B286" s="304"/>
      <c r="C286" s="304"/>
      <c r="D286" s="304"/>
      <c r="E286" s="305"/>
      <c r="F286" s="297"/>
    </row>
    <row r="287" spans="1:6">
      <c r="A287" s="306"/>
      <c r="B287" s="307" t="s">
        <v>1</v>
      </c>
      <c r="C287" s="308"/>
      <c r="D287" s="309"/>
      <c r="E287" s="310">
        <f>+E278+E273+E261+E253+E248+E242+E237+E231+E196+E185+E180+E174+E169+E163+E22+E17+E12+E283</f>
        <v>3103763762</v>
      </c>
      <c r="F287" s="311"/>
    </row>
    <row r="288" spans="1:6">
      <c r="A288" s="160"/>
      <c r="B288" s="212"/>
      <c r="C288" s="213"/>
      <c r="D288" s="214"/>
      <c r="E288" s="163"/>
      <c r="F288" s="181"/>
    </row>
    <row r="289" spans="1:6">
      <c r="A289" s="160"/>
      <c r="B289" s="212"/>
      <c r="C289" s="213"/>
      <c r="D289" s="214"/>
      <c r="E289" s="163"/>
      <c r="F289" s="181"/>
    </row>
    <row r="290" spans="1:6">
      <c r="A290" s="160"/>
      <c r="B290" s="212"/>
      <c r="C290" s="213"/>
      <c r="D290" s="214"/>
      <c r="E290" s="163"/>
      <c r="F290" s="181"/>
    </row>
    <row r="291" spans="1:6">
      <c r="A291" s="164" t="s">
        <v>245</v>
      </c>
      <c r="B291" s="165"/>
      <c r="C291" s="165"/>
      <c r="D291" s="165"/>
      <c r="E291" s="165"/>
      <c r="F291" s="166"/>
    </row>
    <row r="292" spans="1:6">
      <c r="A292" s="160"/>
      <c r="B292" s="212"/>
      <c r="C292" s="213"/>
      <c r="D292" s="214"/>
      <c r="E292" s="163"/>
      <c r="F292" s="181"/>
    </row>
    <row r="293" spans="1:6">
      <c r="A293" s="160"/>
      <c r="B293" s="212"/>
      <c r="C293" s="213"/>
      <c r="D293" s="214"/>
      <c r="E293" s="163"/>
      <c r="F293" s="181"/>
    </row>
    <row r="294" spans="1:6">
      <c r="A294" s="188" t="s">
        <v>246</v>
      </c>
      <c r="B294" s="188"/>
      <c r="C294" s="188"/>
      <c r="D294" s="188"/>
      <c r="E294" s="188"/>
      <c r="F294" s="215"/>
    </row>
    <row r="295" ht="27" spans="1:6">
      <c r="A295" s="168" t="s">
        <v>3</v>
      </c>
      <c r="B295" s="168" t="s">
        <v>4</v>
      </c>
      <c r="C295" s="312" t="s">
        <v>5</v>
      </c>
      <c r="D295" s="313" t="s">
        <v>6</v>
      </c>
      <c r="E295" s="171" t="s">
        <v>7</v>
      </c>
      <c r="F295" s="314" t="s">
        <v>8</v>
      </c>
    </row>
    <row r="296" ht="22.5" spans="1:6">
      <c r="A296" s="172">
        <f>+A282+1</f>
        <v>203</v>
      </c>
      <c r="B296" s="210" t="s">
        <v>247</v>
      </c>
      <c r="C296" s="183">
        <v>1</v>
      </c>
      <c r="D296" s="236">
        <v>100000000</v>
      </c>
      <c r="E296" s="315">
        <f>+D296*C296</f>
        <v>100000000</v>
      </c>
      <c r="F296" s="316" t="s">
        <v>248</v>
      </c>
    </row>
    <row r="297" spans="1:6">
      <c r="A297" s="172">
        <f>+A296+1</f>
        <v>204</v>
      </c>
      <c r="B297" s="173" t="s">
        <v>249</v>
      </c>
      <c r="C297" s="183">
        <v>1</v>
      </c>
      <c r="D297" s="236">
        <v>250000000</v>
      </c>
      <c r="E297" s="315">
        <v>250000000</v>
      </c>
      <c r="F297" s="316" t="s">
        <v>248</v>
      </c>
    </row>
    <row r="298" spans="1:8">
      <c r="A298" s="223"/>
      <c r="B298" s="223"/>
      <c r="C298" s="223"/>
      <c r="D298" s="317"/>
      <c r="E298" s="180">
        <f>+E297+E296</f>
        <v>350000000</v>
      </c>
      <c r="F298" s="318" t="s">
        <v>154</v>
      </c>
      <c r="G298" s="180"/>
      <c r="H298" s="180"/>
    </row>
    <row r="299" spans="1:6">
      <c r="A299" s="160"/>
      <c r="B299" s="212"/>
      <c r="C299" s="213"/>
      <c r="D299" s="214"/>
      <c r="E299" s="163"/>
      <c r="F299" s="181"/>
    </row>
    <row r="300" spans="1:6">
      <c r="A300" s="195" t="s">
        <v>250</v>
      </c>
      <c r="B300" s="196"/>
      <c r="C300" s="196"/>
      <c r="D300" s="196"/>
      <c r="E300" s="196"/>
      <c r="F300" s="197"/>
    </row>
    <row r="301" ht="27" spans="1:6">
      <c r="A301" s="198" t="s">
        <v>13</v>
      </c>
      <c r="B301" s="198" t="s">
        <v>4</v>
      </c>
      <c r="C301" s="312" t="s">
        <v>5</v>
      </c>
      <c r="D301" s="313" t="s">
        <v>6</v>
      </c>
      <c r="E301" s="171" t="s">
        <v>7</v>
      </c>
      <c r="F301" s="314" t="s">
        <v>8</v>
      </c>
    </row>
    <row r="302" ht="33.75" spans="1:6">
      <c r="A302" s="172">
        <f>+A297+1</f>
        <v>205</v>
      </c>
      <c r="B302" s="199" t="s">
        <v>251</v>
      </c>
      <c r="C302" s="183">
        <v>15</v>
      </c>
      <c r="D302" s="200">
        <v>5412000</v>
      </c>
      <c r="E302" s="176">
        <f>+C302*D302</f>
        <v>81180000</v>
      </c>
      <c r="F302" s="177" t="s">
        <v>252</v>
      </c>
    </row>
    <row r="303" spans="1:6">
      <c r="A303" s="172">
        <f>+A302+1</f>
        <v>206</v>
      </c>
      <c r="B303" s="199" t="s">
        <v>253</v>
      </c>
      <c r="C303" s="183">
        <v>2</v>
      </c>
      <c r="D303" s="200">
        <v>990000</v>
      </c>
      <c r="E303" s="176">
        <f t="shared" ref="E303:E312" si="18">+C303*D303</f>
        <v>1980000</v>
      </c>
      <c r="F303" s="177" t="s">
        <v>252</v>
      </c>
    </row>
    <row r="304" ht="22.5" spans="1:6">
      <c r="A304" s="172">
        <f t="shared" ref="A304:A312" si="19">+A303+1</f>
        <v>207</v>
      </c>
      <c r="B304" s="199" t="s">
        <v>254</v>
      </c>
      <c r="C304" s="183">
        <v>1</v>
      </c>
      <c r="D304" s="200">
        <v>4579080</v>
      </c>
      <c r="E304" s="176">
        <f t="shared" si="18"/>
        <v>4579080</v>
      </c>
      <c r="F304" s="177" t="s">
        <v>252</v>
      </c>
    </row>
    <row r="305" spans="1:6">
      <c r="A305" s="172">
        <f t="shared" si="19"/>
        <v>208</v>
      </c>
      <c r="B305" s="199" t="s">
        <v>255</v>
      </c>
      <c r="C305" s="183">
        <v>4</v>
      </c>
      <c r="D305" s="200">
        <v>6072000</v>
      </c>
      <c r="E305" s="176">
        <f t="shared" si="18"/>
        <v>24288000</v>
      </c>
      <c r="F305" s="177" t="s">
        <v>252</v>
      </c>
    </row>
    <row r="306" spans="1:6">
      <c r="A306" s="172">
        <f t="shared" si="19"/>
        <v>209</v>
      </c>
      <c r="B306" s="199" t="s">
        <v>256</v>
      </c>
      <c r="C306" s="183">
        <v>1</v>
      </c>
      <c r="D306" s="200">
        <v>47520000</v>
      </c>
      <c r="E306" s="176">
        <f t="shared" si="18"/>
        <v>47520000</v>
      </c>
      <c r="F306" s="177" t="s">
        <v>252</v>
      </c>
    </row>
    <row r="307" spans="1:6">
      <c r="A307" s="172">
        <f t="shared" si="19"/>
        <v>210</v>
      </c>
      <c r="B307" s="199" t="s">
        <v>257</v>
      </c>
      <c r="C307" s="183">
        <v>1</v>
      </c>
      <c r="D307" s="200">
        <v>11880000</v>
      </c>
      <c r="E307" s="176">
        <f t="shared" si="18"/>
        <v>11880000</v>
      </c>
      <c r="F307" s="177" t="s">
        <v>252</v>
      </c>
    </row>
    <row r="308" spans="1:6">
      <c r="A308" s="172">
        <f t="shared" si="19"/>
        <v>211</v>
      </c>
      <c r="B308" s="199" t="s">
        <v>258</v>
      </c>
      <c r="C308" s="183">
        <v>13</v>
      </c>
      <c r="D308" s="200">
        <v>660880</v>
      </c>
      <c r="E308" s="176">
        <f t="shared" si="18"/>
        <v>8591440</v>
      </c>
      <c r="F308" s="177" t="s">
        <v>252</v>
      </c>
    </row>
    <row r="309" spans="1:6">
      <c r="A309" s="172">
        <f t="shared" si="19"/>
        <v>212</v>
      </c>
      <c r="B309" s="199" t="s">
        <v>259</v>
      </c>
      <c r="C309" s="183">
        <v>13</v>
      </c>
      <c r="D309" s="200">
        <v>990660</v>
      </c>
      <c r="E309" s="176">
        <f t="shared" si="18"/>
        <v>12878580</v>
      </c>
      <c r="F309" s="177" t="s">
        <v>252</v>
      </c>
    </row>
    <row r="310" spans="1:6">
      <c r="A310" s="172">
        <f t="shared" si="19"/>
        <v>213</v>
      </c>
      <c r="B310" s="199" t="s">
        <v>260</v>
      </c>
      <c r="C310" s="183">
        <v>1</v>
      </c>
      <c r="D310" s="201">
        <f>1790544-1000</f>
        <v>1789544</v>
      </c>
      <c r="E310" s="176">
        <f t="shared" si="18"/>
        <v>1789544</v>
      </c>
      <c r="F310" s="177" t="s">
        <v>252</v>
      </c>
    </row>
    <row r="311" spans="1:6">
      <c r="A311" s="172">
        <f t="shared" si="19"/>
        <v>214</v>
      </c>
      <c r="B311" s="199" t="s">
        <v>261</v>
      </c>
      <c r="C311" s="183">
        <v>1</v>
      </c>
      <c r="D311" s="200">
        <v>1716000</v>
      </c>
      <c r="E311" s="176">
        <f t="shared" si="18"/>
        <v>1716000</v>
      </c>
      <c r="F311" s="177" t="s">
        <v>252</v>
      </c>
    </row>
    <row r="312" spans="1:6">
      <c r="A312" s="172">
        <f t="shared" si="19"/>
        <v>215</v>
      </c>
      <c r="B312" s="199" t="s">
        <v>262</v>
      </c>
      <c r="C312" s="183">
        <v>1</v>
      </c>
      <c r="D312" s="200">
        <v>3960000</v>
      </c>
      <c r="E312" s="176">
        <f t="shared" si="18"/>
        <v>3960000</v>
      </c>
      <c r="F312" s="177" t="s">
        <v>252</v>
      </c>
    </row>
    <row r="313" spans="1:8">
      <c r="A313" s="161"/>
      <c r="B313" s="161"/>
      <c r="C313" s="161"/>
      <c r="D313" s="161"/>
      <c r="E313" s="204">
        <f>SUM(E302:E312)</f>
        <v>200362644</v>
      </c>
      <c r="F313" s="319" t="s">
        <v>154</v>
      </c>
      <c r="G313" s="204"/>
      <c r="H313" s="204"/>
    </row>
    <row r="314" spans="1:6">
      <c r="A314" s="296"/>
      <c r="B314" s="296"/>
      <c r="C314" s="296"/>
      <c r="D314" s="296"/>
      <c r="E314" s="320"/>
      <c r="F314" s="296"/>
    </row>
    <row r="315" spans="1:6">
      <c r="A315" s="321" t="s">
        <v>263</v>
      </c>
      <c r="B315" s="321"/>
      <c r="C315" s="321"/>
      <c r="D315" s="321"/>
      <c r="E315" s="321"/>
      <c r="F315" s="322"/>
    </row>
    <row r="316" ht="27" spans="1:6">
      <c r="A316" s="198" t="s">
        <v>13</v>
      </c>
      <c r="B316" s="198" t="s">
        <v>4</v>
      </c>
      <c r="C316" s="312" t="s">
        <v>5</v>
      </c>
      <c r="D316" s="313" t="s">
        <v>6</v>
      </c>
      <c r="E316" s="171" t="s">
        <v>7</v>
      </c>
      <c r="F316" s="314" t="s">
        <v>8</v>
      </c>
    </row>
    <row r="317" ht="45" spans="1:6">
      <c r="A317" s="172">
        <f>+A312+1</f>
        <v>216</v>
      </c>
      <c r="B317" s="199" t="s">
        <v>264</v>
      </c>
      <c r="C317" s="191">
        <v>1</v>
      </c>
      <c r="D317" s="192">
        <v>5000000</v>
      </c>
      <c r="E317" s="193">
        <f t="shared" ref="E317:E325" si="20">+D317*C317</f>
        <v>5000000</v>
      </c>
      <c r="F317" s="316" t="s">
        <v>265</v>
      </c>
    </row>
    <row r="318" ht="22.5" spans="1:6">
      <c r="A318" s="172">
        <f>+A317+1</f>
        <v>217</v>
      </c>
      <c r="B318" s="199" t="s">
        <v>266</v>
      </c>
      <c r="C318" s="191">
        <v>1</v>
      </c>
      <c r="D318" s="192">
        <v>5000000</v>
      </c>
      <c r="E318" s="193">
        <f t="shared" si="20"/>
        <v>5000000</v>
      </c>
      <c r="F318" s="316" t="s">
        <v>265</v>
      </c>
    </row>
    <row r="319" ht="22.5" spans="1:6">
      <c r="A319" s="172">
        <f t="shared" ref="A319:A325" si="21">+A318+1</f>
        <v>218</v>
      </c>
      <c r="B319" s="199" t="s">
        <v>267</v>
      </c>
      <c r="C319" s="191">
        <v>1</v>
      </c>
      <c r="D319" s="192">
        <v>5000000</v>
      </c>
      <c r="E319" s="193">
        <f t="shared" si="20"/>
        <v>5000000</v>
      </c>
      <c r="F319" s="316" t="s">
        <v>265</v>
      </c>
    </row>
    <row r="320" spans="1:6">
      <c r="A320" s="172">
        <f t="shared" si="21"/>
        <v>219</v>
      </c>
      <c r="B320" s="199" t="s">
        <v>268</v>
      </c>
      <c r="C320" s="191">
        <v>1</v>
      </c>
      <c r="D320" s="192">
        <v>5000000</v>
      </c>
      <c r="E320" s="193">
        <f t="shared" si="20"/>
        <v>5000000</v>
      </c>
      <c r="F320" s="316" t="s">
        <v>265</v>
      </c>
    </row>
    <row r="321" spans="1:6">
      <c r="A321" s="172">
        <f t="shared" si="21"/>
        <v>220</v>
      </c>
      <c r="B321" s="199" t="s">
        <v>269</v>
      </c>
      <c r="C321" s="191">
        <v>2</v>
      </c>
      <c r="D321" s="192">
        <v>5000000</v>
      </c>
      <c r="E321" s="193">
        <f t="shared" si="20"/>
        <v>10000000</v>
      </c>
      <c r="F321" s="316" t="s">
        <v>265</v>
      </c>
    </row>
    <row r="322" spans="1:6">
      <c r="A322" s="172">
        <f t="shared" si="21"/>
        <v>221</v>
      </c>
      <c r="B322" s="199" t="s">
        <v>270</v>
      </c>
      <c r="C322" s="191">
        <v>2</v>
      </c>
      <c r="D322" s="192">
        <v>2800000</v>
      </c>
      <c r="E322" s="193">
        <f t="shared" si="20"/>
        <v>5600000</v>
      </c>
      <c r="F322" s="316" t="s">
        <v>265</v>
      </c>
    </row>
    <row r="323" spans="1:6">
      <c r="A323" s="172">
        <f t="shared" si="21"/>
        <v>222</v>
      </c>
      <c r="B323" s="199" t="s">
        <v>271</v>
      </c>
      <c r="C323" s="191">
        <v>3</v>
      </c>
      <c r="D323" s="192">
        <v>833333.333333333</v>
      </c>
      <c r="E323" s="193">
        <f t="shared" si="20"/>
        <v>2500000</v>
      </c>
      <c r="F323" s="316" t="s">
        <v>265</v>
      </c>
    </row>
    <row r="324" spans="1:6">
      <c r="A324" s="172">
        <f t="shared" si="21"/>
        <v>223</v>
      </c>
      <c r="B324" s="199" t="s">
        <v>272</v>
      </c>
      <c r="C324" s="183">
        <v>1</v>
      </c>
      <c r="D324" s="200">
        <v>1000000</v>
      </c>
      <c r="E324" s="176">
        <f t="shared" si="20"/>
        <v>1000000</v>
      </c>
      <c r="F324" s="316" t="s">
        <v>265</v>
      </c>
    </row>
    <row r="325" spans="1:6">
      <c r="A325" s="172">
        <f t="shared" si="21"/>
        <v>224</v>
      </c>
      <c r="B325" s="199" t="s">
        <v>273</v>
      </c>
      <c r="C325" s="183">
        <v>1</v>
      </c>
      <c r="D325" s="200">
        <v>5000000</v>
      </c>
      <c r="E325" s="176">
        <f t="shared" si="20"/>
        <v>5000000</v>
      </c>
      <c r="F325" s="316" t="s">
        <v>265</v>
      </c>
    </row>
    <row r="326" spans="1:8">
      <c r="A326" s="160"/>
      <c r="B326" s="161"/>
      <c r="C326" s="161"/>
      <c r="D326" s="161"/>
      <c r="E326" s="204">
        <f>SUM(E317:E325)</f>
        <v>44100000</v>
      </c>
      <c r="F326" s="319" t="s">
        <v>154</v>
      </c>
      <c r="G326" s="204"/>
      <c r="H326" s="204"/>
    </row>
    <row r="327" spans="1:6">
      <c r="A327" s="296"/>
      <c r="B327" s="296"/>
      <c r="C327" s="296"/>
      <c r="D327" s="296"/>
      <c r="E327" s="320"/>
      <c r="F327" s="296"/>
    </row>
    <row r="328" spans="1:6">
      <c r="A328" s="188" t="s">
        <v>274</v>
      </c>
      <c r="B328" s="188"/>
      <c r="C328" s="188"/>
      <c r="D328" s="188"/>
      <c r="E328" s="188"/>
      <c r="F328" s="188"/>
    </row>
    <row r="329" ht="27" spans="1:6">
      <c r="A329" s="168" t="s">
        <v>3</v>
      </c>
      <c r="B329" s="168" t="s">
        <v>4</v>
      </c>
      <c r="C329" s="312" t="s">
        <v>5</v>
      </c>
      <c r="D329" s="313" t="s">
        <v>6</v>
      </c>
      <c r="E329" s="171" t="s">
        <v>7</v>
      </c>
      <c r="F329" s="170" t="s">
        <v>8</v>
      </c>
    </row>
    <row r="330" spans="1:6">
      <c r="A330" s="172">
        <f>+A325+1</f>
        <v>225</v>
      </c>
      <c r="B330" s="199" t="s">
        <v>275</v>
      </c>
      <c r="C330" s="183">
        <v>26</v>
      </c>
      <c r="D330" s="200">
        <v>230999</v>
      </c>
      <c r="E330" s="176">
        <f>+C330*D330</f>
        <v>6005974</v>
      </c>
      <c r="F330" s="177" t="s">
        <v>276</v>
      </c>
    </row>
    <row r="331" spans="1:6">
      <c r="A331" s="172">
        <f>+A330+1</f>
        <v>226</v>
      </c>
      <c r="B331" s="199" t="s">
        <v>277</v>
      </c>
      <c r="C331" s="183">
        <v>10</v>
      </c>
      <c r="D331" s="200">
        <v>1212750</v>
      </c>
      <c r="E331" s="176">
        <f>+C331*D331</f>
        <v>12127500</v>
      </c>
      <c r="F331" s="177" t="s">
        <v>276</v>
      </c>
    </row>
    <row r="332" spans="1:6">
      <c r="A332" s="172">
        <f>+A331+1</f>
        <v>227</v>
      </c>
      <c r="B332" s="199" t="s">
        <v>278</v>
      </c>
      <c r="C332" s="183">
        <v>20</v>
      </c>
      <c r="D332" s="200">
        <v>2200000</v>
      </c>
      <c r="E332" s="176">
        <v>42000000</v>
      </c>
      <c r="F332" s="177" t="s">
        <v>276</v>
      </c>
    </row>
    <row r="333" spans="1:8">
      <c r="A333" s="160"/>
      <c r="B333" s="161"/>
      <c r="C333" s="323"/>
      <c r="D333" s="181"/>
      <c r="E333" s="269">
        <f>SUM(E330:E332)</f>
        <v>60133474</v>
      </c>
      <c r="F333" s="161" t="s">
        <v>11</v>
      </c>
      <c r="G333" s="269"/>
      <c r="H333" s="269"/>
    </row>
    <row r="334" spans="1:6">
      <c r="A334" s="205"/>
      <c r="B334" s="206"/>
      <c r="C334" s="207"/>
      <c r="D334" s="206"/>
      <c r="E334" s="208"/>
      <c r="F334" s="206"/>
    </row>
    <row r="335" spans="1:6">
      <c r="A335" s="205"/>
      <c r="B335" s="206"/>
      <c r="C335" s="207"/>
      <c r="D335" s="206"/>
      <c r="E335" s="208"/>
      <c r="F335" s="206"/>
    </row>
    <row r="336" spans="1:6">
      <c r="A336" s="205"/>
      <c r="B336" s="324" t="s">
        <v>245</v>
      </c>
      <c r="C336" s="308"/>
      <c r="D336" s="309"/>
      <c r="E336" s="325">
        <f>+E333+E326+E313+E298</f>
        <v>654596118</v>
      </c>
      <c r="F336" s="206" t="s">
        <v>11</v>
      </c>
    </row>
    <row r="337" spans="1:6">
      <c r="A337" s="205"/>
      <c r="B337" s="206"/>
      <c r="C337" s="207"/>
      <c r="D337" s="206"/>
      <c r="E337" s="208"/>
      <c r="F337" s="206"/>
    </row>
    <row r="338" spans="1:6">
      <c r="A338" s="205"/>
      <c r="B338" s="206"/>
      <c r="C338" s="207"/>
      <c r="D338" s="206"/>
      <c r="E338" s="208"/>
      <c r="F338" s="206"/>
    </row>
    <row r="339" spans="1:6">
      <c r="A339" s="164" t="s">
        <v>279</v>
      </c>
      <c r="B339" s="165"/>
      <c r="C339" s="165"/>
      <c r="D339" s="165"/>
      <c r="E339" s="165"/>
      <c r="F339" s="166"/>
    </row>
    <row r="340" spans="1:6">
      <c r="A340" s="205"/>
      <c r="B340" s="206"/>
      <c r="C340" s="207"/>
      <c r="D340" s="206"/>
      <c r="E340" s="208"/>
      <c r="F340" s="206"/>
    </row>
    <row r="341" spans="1:6">
      <c r="A341" s="205"/>
      <c r="B341" s="206"/>
      <c r="C341" s="207"/>
      <c r="D341" s="206"/>
      <c r="E341" s="208"/>
      <c r="F341" s="206"/>
    </row>
    <row r="342" ht="24" customHeight="1" spans="1:6">
      <c r="A342" s="215" t="s">
        <v>280</v>
      </c>
      <c r="B342" s="216"/>
      <c r="C342" s="216"/>
      <c r="D342" s="216"/>
      <c r="E342" s="216"/>
      <c r="F342" s="217"/>
    </row>
    <row r="343" ht="27" spans="1:6">
      <c r="A343" s="168" t="s">
        <v>3</v>
      </c>
      <c r="B343" s="168" t="s">
        <v>4</v>
      </c>
      <c r="C343" s="312" t="s">
        <v>5</v>
      </c>
      <c r="D343" s="313" t="s">
        <v>6</v>
      </c>
      <c r="E343" s="171" t="s">
        <v>7</v>
      </c>
      <c r="F343" s="170" t="s">
        <v>8</v>
      </c>
    </row>
    <row r="344" spans="1:8">
      <c r="A344" s="326">
        <f>+A332+1</f>
        <v>228</v>
      </c>
      <c r="B344" s="190" t="s">
        <v>281</v>
      </c>
      <c r="C344" s="191">
        <v>42</v>
      </c>
      <c r="D344" s="192">
        <v>560000</v>
      </c>
      <c r="E344" s="327">
        <f>+D344*C344</f>
        <v>23520000</v>
      </c>
      <c r="F344" s="177" t="s">
        <v>282</v>
      </c>
      <c r="G344" s="52"/>
      <c r="H344" s="87"/>
    </row>
    <row r="345" spans="1:8">
      <c r="A345" s="160"/>
      <c r="B345" s="161"/>
      <c r="C345" s="161"/>
      <c r="D345" s="161"/>
      <c r="E345" s="180">
        <f>+E344</f>
        <v>23520000</v>
      </c>
      <c r="F345" s="161" t="s">
        <v>154</v>
      </c>
      <c r="G345" s="328"/>
      <c r="H345" s="328"/>
    </row>
    <row r="346" spans="1:6">
      <c r="A346" s="205"/>
      <c r="B346" s="206"/>
      <c r="C346" s="207"/>
      <c r="D346" s="206"/>
      <c r="E346" s="208"/>
      <c r="F346" s="206"/>
    </row>
    <row r="347" spans="1:6">
      <c r="A347" s="167" t="s">
        <v>283</v>
      </c>
      <c r="B347" s="167"/>
      <c r="C347" s="167"/>
      <c r="D347" s="167"/>
      <c r="E347" s="167"/>
      <c r="F347" s="167"/>
    </row>
    <row r="348" ht="27" spans="1:6">
      <c r="A348" s="168" t="s">
        <v>3</v>
      </c>
      <c r="B348" s="168" t="s">
        <v>4</v>
      </c>
      <c r="C348" s="312" t="s">
        <v>5</v>
      </c>
      <c r="D348" s="313" t="s">
        <v>6</v>
      </c>
      <c r="E348" s="171" t="s">
        <v>7</v>
      </c>
      <c r="F348" s="170" t="s">
        <v>8</v>
      </c>
    </row>
    <row r="349" spans="1:6">
      <c r="A349" s="172">
        <f>+A344+1</f>
        <v>229</v>
      </c>
      <c r="B349" s="199" t="s">
        <v>284</v>
      </c>
      <c r="C349" s="183">
        <v>1</v>
      </c>
      <c r="D349" s="202">
        <f>1500000000-25678336-12264300-20008000-47326-11-8000+4+0.3-8375000</f>
        <v>1433619031.3</v>
      </c>
      <c r="E349" s="185">
        <f>+D349*C349</f>
        <v>1433619031.3</v>
      </c>
      <c r="F349" s="177" t="s">
        <v>285</v>
      </c>
    </row>
    <row r="350" spans="1:8">
      <c r="A350" s="227"/>
      <c r="B350" s="272"/>
      <c r="C350" s="329"/>
      <c r="D350" s="330"/>
      <c r="E350" s="204">
        <f>+E349</f>
        <v>1433619031.3</v>
      </c>
      <c r="F350" s="181" t="s">
        <v>11</v>
      </c>
      <c r="G350" s="204"/>
      <c r="H350" s="204"/>
    </row>
    <row r="351" spans="1:6">
      <c r="A351" s="205"/>
      <c r="B351" s="206"/>
      <c r="C351" s="207"/>
      <c r="D351" s="206"/>
      <c r="E351" s="208"/>
      <c r="F351" s="206"/>
    </row>
    <row r="352" spans="1:6">
      <c r="A352" s="331" t="s">
        <v>286</v>
      </c>
      <c r="B352" s="331"/>
      <c r="C352" s="331"/>
      <c r="D352" s="331"/>
      <c r="E352" s="331"/>
      <c r="F352" s="331"/>
    </row>
    <row r="353" ht="27" spans="1:6">
      <c r="A353" s="168" t="s">
        <v>3</v>
      </c>
      <c r="B353" s="168" t="s">
        <v>4</v>
      </c>
      <c r="C353" s="312" t="s">
        <v>5</v>
      </c>
      <c r="D353" s="313" t="s">
        <v>6</v>
      </c>
      <c r="E353" s="171" t="s">
        <v>7</v>
      </c>
      <c r="F353" s="170" t="s">
        <v>8</v>
      </c>
    </row>
    <row r="354" spans="1:7">
      <c r="A354" s="172">
        <f>+A349+1</f>
        <v>230</v>
      </c>
      <c r="B354" s="332" t="s">
        <v>287</v>
      </c>
      <c r="C354" s="333">
        <v>60</v>
      </c>
      <c r="D354" s="200">
        <v>283000</v>
      </c>
      <c r="E354" s="185">
        <v>16980000</v>
      </c>
      <c r="F354" s="177" t="s">
        <v>288</v>
      </c>
      <c r="G354" s="52"/>
    </row>
    <row r="355" spans="1:6">
      <c r="A355" s="172">
        <f>+A354+1</f>
        <v>231</v>
      </c>
      <c r="B355" s="332" t="s">
        <v>289</v>
      </c>
      <c r="C355" s="333">
        <v>480</v>
      </c>
      <c r="D355" s="200">
        <v>209</v>
      </c>
      <c r="E355" s="185">
        <v>100320</v>
      </c>
      <c r="F355" s="177" t="s">
        <v>288</v>
      </c>
    </row>
    <row r="356" spans="1:6">
      <c r="A356" s="172">
        <f t="shared" ref="A356:A419" si="22">+A355+1</f>
        <v>232</v>
      </c>
      <c r="B356" s="332" t="s">
        <v>290</v>
      </c>
      <c r="C356" s="333">
        <v>48</v>
      </c>
      <c r="D356" s="200">
        <v>75000</v>
      </c>
      <c r="E356" s="185">
        <v>3600000</v>
      </c>
      <c r="F356" s="177" t="s">
        <v>288</v>
      </c>
    </row>
    <row r="357" spans="1:6">
      <c r="A357" s="172">
        <f t="shared" si="22"/>
        <v>233</v>
      </c>
      <c r="B357" s="332" t="s">
        <v>291</v>
      </c>
      <c r="C357" s="333">
        <v>720</v>
      </c>
      <c r="D357" s="200">
        <v>1306.25</v>
      </c>
      <c r="E357" s="185">
        <v>940500</v>
      </c>
      <c r="F357" s="177" t="s">
        <v>288</v>
      </c>
    </row>
    <row r="358" spans="1:6">
      <c r="A358" s="172">
        <f t="shared" si="22"/>
        <v>234</v>
      </c>
      <c r="B358" s="332" t="s">
        <v>292</v>
      </c>
      <c r="C358" s="333">
        <v>720</v>
      </c>
      <c r="D358" s="200">
        <v>1306.25</v>
      </c>
      <c r="E358" s="185">
        <v>940500</v>
      </c>
      <c r="F358" s="177" t="s">
        <v>288</v>
      </c>
    </row>
    <row r="359" spans="1:6">
      <c r="A359" s="172">
        <f t="shared" si="22"/>
        <v>235</v>
      </c>
      <c r="B359" s="334" t="s">
        <v>293</v>
      </c>
      <c r="C359" s="333">
        <v>8</v>
      </c>
      <c r="D359" s="200">
        <v>319000</v>
      </c>
      <c r="E359" s="185">
        <v>2552000</v>
      </c>
      <c r="F359" s="177" t="s">
        <v>288</v>
      </c>
    </row>
    <row r="360" spans="1:6">
      <c r="A360" s="172">
        <f t="shared" si="22"/>
        <v>236</v>
      </c>
      <c r="B360" s="332" t="s">
        <v>294</v>
      </c>
      <c r="C360" s="333">
        <v>360</v>
      </c>
      <c r="D360" s="200">
        <v>19000</v>
      </c>
      <c r="E360" s="185">
        <v>6840000</v>
      </c>
      <c r="F360" s="177" t="s">
        <v>288</v>
      </c>
    </row>
    <row r="361" spans="1:6">
      <c r="A361" s="172">
        <f t="shared" si="22"/>
        <v>237</v>
      </c>
      <c r="B361" s="332" t="s">
        <v>295</v>
      </c>
      <c r="C361" s="333">
        <v>480</v>
      </c>
      <c r="D361" s="200">
        <v>5956.5</v>
      </c>
      <c r="E361" s="185">
        <v>2859120</v>
      </c>
      <c r="F361" s="177" t="s">
        <v>288</v>
      </c>
    </row>
    <row r="362" spans="1:6">
      <c r="A362" s="172">
        <f t="shared" si="22"/>
        <v>238</v>
      </c>
      <c r="B362" s="332" t="s">
        <v>296</v>
      </c>
      <c r="C362" s="333">
        <v>360</v>
      </c>
      <c r="D362" s="200">
        <v>5434</v>
      </c>
      <c r="E362" s="185">
        <v>1956240</v>
      </c>
      <c r="F362" s="177" t="s">
        <v>288</v>
      </c>
    </row>
    <row r="363" spans="1:6">
      <c r="A363" s="172">
        <f t="shared" si="22"/>
        <v>239</v>
      </c>
      <c r="B363" s="332" t="s">
        <v>297</v>
      </c>
      <c r="C363" s="333">
        <v>360</v>
      </c>
      <c r="D363" s="200">
        <v>5434</v>
      </c>
      <c r="E363" s="185">
        <v>1956240</v>
      </c>
      <c r="F363" s="177" t="s">
        <v>288</v>
      </c>
    </row>
    <row r="364" spans="1:6">
      <c r="A364" s="172">
        <f t="shared" si="22"/>
        <v>240</v>
      </c>
      <c r="B364" s="332" t="s">
        <v>298</v>
      </c>
      <c r="C364" s="335">
        <v>105</v>
      </c>
      <c r="D364" s="200">
        <v>1045</v>
      </c>
      <c r="E364" s="185">
        <f>+C364*D364</f>
        <v>109725</v>
      </c>
      <c r="F364" s="177" t="s">
        <v>288</v>
      </c>
    </row>
    <row r="365" spans="1:6">
      <c r="A365" s="172">
        <f t="shared" si="22"/>
        <v>241</v>
      </c>
      <c r="B365" s="332" t="s">
        <v>299</v>
      </c>
      <c r="C365" s="333">
        <v>12</v>
      </c>
      <c r="D365" s="200">
        <v>33000</v>
      </c>
      <c r="E365" s="185">
        <v>396000</v>
      </c>
      <c r="F365" s="177" t="s">
        <v>288</v>
      </c>
    </row>
    <row r="366" spans="1:6">
      <c r="A366" s="172">
        <f t="shared" si="22"/>
        <v>242</v>
      </c>
      <c r="B366" s="332" t="s">
        <v>300</v>
      </c>
      <c r="C366" s="333">
        <v>12</v>
      </c>
      <c r="D366" s="200">
        <v>33000</v>
      </c>
      <c r="E366" s="185">
        <v>396000</v>
      </c>
      <c r="F366" s="177" t="s">
        <v>288</v>
      </c>
    </row>
    <row r="367" spans="1:6">
      <c r="A367" s="172">
        <f t="shared" si="22"/>
        <v>243</v>
      </c>
      <c r="B367" s="334" t="s">
        <v>301</v>
      </c>
      <c r="C367" s="333">
        <v>480</v>
      </c>
      <c r="D367" s="200">
        <v>29000</v>
      </c>
      <c r="E367" s="185">
        <v>13920000</v>
      </c>
      <c r="F367" s="177" t="s">
        <v>288</v>
      </c>
    </row>
    <row r="368" spans="1:6">
      <c r="A368" s="172">
        <f t="shared" si="22"/>
        <v>244</v>
      </c>
      <c r="B368" s="334" t="s">
        <v>302</v>
      </c>
      <c r="C368" s="333">
        <v>480</v>
      </c>
      <c r="D368" s="200">
        <v>50000</v>
      </c>
      <c r="E368" s="185">
        <v>24000000</v>
      </c>
      <c r="F368" s="177" t="s">
        <v>288</v>
      </c>
    </row>
    <row r="369" spans="1:6">
      <c r="A369" s="172">
        <f t="shared" si="22"/>
        <v>245</v>
      </c>
      <c r="B369" s="334" t="s">
        <v>303</v>
      </c>
      <c r="C369" s="333">
        <v>48</v>
      </c>
      <c r="D369" s="200">
        <v>50000</v>
      </c>
      <c r="E369" s="185">
        <v>2400000</v>
      </c>
      <c r="F369" s="177" t="s">
        <v>288</v>
      </c>
    </row>
    <row r="370" spans="1:6">
      <c r="A370" s="172">
        <f t="shared" si="22"/>
        <v>246</v>
      </c>
      <c r="B370" s="332" t="s">
        <v>304</v>
      </c>
      <c r="C370" s="333">
        <v>120</v>
      </c>
      <c r="D370" s="200">
        <v>32000</v>
      </c>
      <c r="E370" s="185">
        <v>3840000</v>
      </c>
      <c r="F370" s="177" t="s">
        <v>288</v>
      </c>
    </row>
    <row r="371" spans="1:6">
      <c r="A371" s="172">
        <f t="shared" si="22"/>
        <v>247</v>
      </c>
      <c r="B371" s="332" t="s">
        <v>305</v>
      </c>
      <c r="C371" s="333">
        <v>24</v>
      </c>
      <c r="D371" s="200">
        <v>85000</v>
      </c>
      <c r="E371" s="185">
        <v>2040000</v>
      </c>
      <c r="F371" s="177" t="s">
        <v>288</v>
      </c>
    </row>
    <row r="372" spans="1:6">
      <c r="A372" s="172">
        <f t="shared" si="22"/>
        <v>248</v>
      </c>
      <c r="B372" s="332" t="s">
        <v>306</v>
      </c>
      <c r="C372" s="333">
        <v>12</v>
      </c>
      <c r="D372" s="200">
        <v>20377.5</v>
      </c>
      <c r="E372" s="185">
        <v>244530</v>
      </c>
      <c r="F372" s="177" t="s">
        <v>288</v>
      </c>
    </row>
    <row r="373" ht="22.5" spans="1:6">
      <c r="A373" s="172">
        <f t="shared" si="22"/>
        <v>249</v>
      </c>
      <c r="B373" s="332" t="s">
        <v>307</v>
      </c>
      <c r="C373" s="333">
        <v>12</v>
      </c>
      <c r="D373" s="200">
        <v>41277.5</v>
      </c>
      <c r="E373" s="185">
        <v>495330</v>
      </c>
      <c r="F373" s="177" t="s">
        <v>288</v>
      </c>
    </row>
    <row r="374" spans="1:6">
      <c r="A374" s="172">
        <f t="shared" si="22"/>
        <v>250</v>
      </c>
      <c r="B374" s="332" t="s">
        <v>308</v>
      </c>
      <c r="C374" s="333">
        <v>480</v>
      </c>
      <c r="D374" s="200">
        <v>1254</v>
      </c>
      <c r="E374" s="185">
        <v>601920</v>
      </c>
      <c r="F374" s="177" t="s">
        <v>288</v>
      </c>
    </row>
    <row r="375" spans="1:6">
      <c r="A375" s="172">
        <f t="shared" si="22"/>
        <v>251</v>
      </c>
      <c r="B375" s="332" t="s">
        <v>309</v>
      </c>
      <c r="C375" s="333">
        <v>480</v>
      </c>
      <c r="D375" s="200">
        <v>2500</v>
      </c>
      <c r="E375" s="185">
        <v>1200000</v>
      </c>
      <c r="F375" s="177" t="s">
        <v>288</v>
      </c>
    </row>
    <row r="376" spans="1:6">
      <c r="A376" s="172">
        <f t="shared" si="22"/>
        <v>252</v>
      </c>
      <c r="B376" s="332" t="s">
        <v>310</v>
      </c>
      <c r="C376" s="333">
        <v>480</v>
      </c>
      <c r="D376" s="200">
        <v>2500</v>
      </c>
      <c r="E376" s="185">
        <v>1200000</v>
      </c>
      <c r="F376" s="177" t="s">
        <v>288</v>
      </c>
    </row>
    <row r="377" spans="1:6">
      <c r="A377" s="172">
        <f t="shared" si="22"/>
        <v>253</v>
      </c>
      <c r="B377" s="332" t="s">
        <v>311</v>
      </c>
      <c r="C377" s="333">
        <v>24</v>
      </c>
      <c r="D377" s="200">
        <v>18000</v>
      </c>
      <c r="E377" s="185">
        <v>432000</v>
      </c>
      <c r="F377" s="177" t="s">
        <v>288</v>
      </c>
    </row>
    <row r="378" spans="1:6">
      <c r="A378" s="172">
        <f t="shared" si="22"/>
        <v>254</v>
      </c>
      <c r="B378" s="332" t="s">
        <v>312</v>
      </c>
      <c r="C378" s="333">
        <v>480</v>
      </c>
      <c r="D378" s="200">
        <v>7837.5</v>
      </c>
      <c r="E378" s="185">
        <v>3762000</v>
      </c>
      <c r="F378" s="177" t="s">
        <v>288</v>
      </c>
    </row>
    <row r="379" spans="1:6">
      <c r="A379" s="172">
        <f t="shared" si="22"/>
        <v>255</v>
      </c>
      <c r="B379" s="334" t="s">
        <v>313</v>
      </c>
      <c r="C379" s="333">
        <v>24</v>
      </c>
      <c r="D379" s="200">
        <v>644000</v>
      </c>
      <c r="E379" s="185">
        <v>15456000</v>
      </c>
      <c r="F379" s="177" t="s">
        <v>288</v>
      </c>
    </row>
    <row r="380" spans="1:6">
      <c r="A380" s="172">
        <f t="shared" si="22"/>
        <v>256</v>
      </c>
      <c r="B380" s="334" t="s">
        <v>314</v>
      </c>
      <c r="C380" s="333">
        <v>60</v>
      </c>
      <c r="D380" s="200">
        <v>310000</v>
      </c>
      <c r="E380" s="185">
        <v>18600000</v>
      </c>
      <c r="F380" s="177" t="s">
        <v>288</v>
      </c>
    </row>
    <row r="381" spans="1:6">
      <c r="A381" s="172">
        <f t="shared" si="22"/>
        <v>257</v>
      </c>
      <c r="B381" s="332" t="s">
        <v>315</v>
      </c>
      <c r="C381" s="333">
        <v>60</v>
      </c>
      <c r="D381" s="200">
        <v>470000</v>
      </c>
      <c r="E381" s="185">
        <v>28200000</v>
      </c>
      <c r="F381" s="177" t="s">
        <v>288</v>
      </c>
    </row>
    <row r="382" spans="1:6">
      <c r="A382" s="172">
        <f t="shared" si="22"/>
        <v>258</v>
      </c>
      <c r="B382" s="332" t="s">
        <v>316</v>
      </c>
      <c r="C382" s="333">
        <v>120</v>
      </c>
      <c r="D382" s="200">
        <v>6500</v>
      </c>
      <c r="E382" s="185">
        <v>780000</v>
      </c>
      <c r="F382" s="177" t="s">
        <v>288</v>
      </c>
    </row>
    <row r="383" spans="1:6">
      <c r="A383" s="172">
        <f t="shared" si="22"/>
        <v>259</v>
      </c>
      <c r="B383" s="332" t="s">
        <v>317</v>
      </c>
      <c r="C383" s="333">
        <v>60</v>
      </c>
      <c r="D383" s="200">
        <v>627</v>
      </c>
      <c r="E383" s="185">
        <v>37620</v>
      </c>
      <c r="F383" s="177" t="s">
        <v>288</v>
      </c>
    </row>
    <row r="384" spans="1:6">
      <c r="A384" s="172">
        <f t="shared" si="22"/>
        <v>260</v>
      </c>
      <c r="B384" s="332" t="s">
        <v>318</v>
      </c>
      <c r="C384" s="333">
        <v>240</v>
      </c>
      <c r="D384" s="200">
        <v>2500</v>
      </c>
      <c r="E384" s="185">
        <v>600000</v>
      </c>
      <c r="F384" s="177" t="s">
        <v>288</v>
      </c>
    </row>
    <row r="385" spans="1:6">
      <c r="A385" s="172">
        <f t="shared" si="22"/>
        <v>261</v>
      </c>
      <c r="B385" s="332" t="s">
        <v>319</v>
      </c>
      <c r="C385" s="333">
        <v>1200</v>
      </c>
      <c r="D385" s="200">
        <v>500</v>
      </c>
      <c r="E385" s="185">
        <v>600000</v>
      </c>
      <c r="F385" s="177" t="s">
        <v>288</v>
      </c>
    </row>
    <row r="386" spans="1:6">
      <c r="A386" s="172">
        <f t="shared" si="22"/>
        <v>262</v>
      </c>
      <c r="B386" s="332" t="s">
        <v>320</v>
      </c>
      <c r="C386" s="333">
        <v>1200</v>
      </c>
      <c r="D386" s="200">
        <v>500</v>
      </c>
      <c r="E386" s="185">
        <v>600000</v>
      </c>
      <c r="F386" s="177" t="s">
        <v>288</v>
      </c>
    </row>
    <row r="387" spans="1:6">
      <c r="A387" s="172">
        <f t="shared" si="22"/>
        <v>263</v>
      </c>
      <c r="B387" s="332" t="s">
        <v>321</v>
      </c>
      <c r="C387" s="333">
        <v>1200</v>
      </c>
      <c r="D387" s="200">
        <v>500</v>
      </c>
      <c r="E387" s="185">
        <v>600000</v>
      </c>
      <c r="F387" s="177" t="s">
        <v>288</v>
      </c>
    </row>
    <row r="388" spans="1:6">
      <c r="A388" s="172">
        <f t="shared" si="22"/>
        <v>264</v>
      </c>
      <c r="B388" s="332" t="s">
        <v>322</v>
      </c>
      <c r="C388" s="333">
        <v>1200</v>
      </c>
      <c r="D388" s="200">
        <v>500</v>
      </c>
      <c r="E388" s="185">
        <v>600000</v>
      </c>
      <c r="F388" s="177" t="s">
        <v>288</v>
      </c>
    </row>
    <row r="389" spans="1:6">
      <c r="A389" s="172">
        <f t="shared" si="22"/>
        <v>265</v>
      </c>
      <c r="B389" s="332" t="s">
        <v>323</v>
      </c>
      <c r="C389" s="335">
        <v>53</v>
      </c>
      <c r="D389" s="200">
        <v>47025</v>
      </c>
      <c r="E389" s="185">
        <f>+D389*C389</f>
        <v>2492325</v>
      </c>
      <c r="F389" s="177" t="s">
        <v>288</v>
      </c>
    </row>
    <row r="390" spans="1:6">
      <c r="A390" s="172">
        <f t="shared" si="22"/>
        <v>266</v>
      </c>
      <c r="B390" s="332" t="s">
        <v>324</v>
      </c>
      <c r="C390" s="333">
        <v>300</v>
      </c>
      <c r="D390" s="200">
        <v>200640</v>
      </c>
      <c r="E390" s="185">
        <v>60192000</v>
      </c>
      <c r="F390" s="177" t="s">
        <v>288</v>
      </c>
    </row>
    <row r="391" spans="1:6">
      <c r="A391" s="172">
        <f t="shared" si="22"/>
        <v>267</v>
      </c>
      <c r="B391" s="332" t="s">
        <v>325</v>
      </c>
      <c r="C391" s="333">
        <v>12</v>
      </c>
      <c r="D391" s="200">
        <v>66183.3333333333</v>
      </c>
      <c r="E391" s="185">
        <v>794200</v>
      </c>
      <c r="F391" s="177" t="s">
        <v>288</v>
      </c>
    </row>
    <row r="392" spans="1:6">
      <c r="A392" s="172">
        <f t="shared" si="22"/>
        <v>268</v>
      </c>
      <c r="B392" s="332" t="s">
        <v>326</v>
      </c>
      <c r="C392" s="333">
        <v>480</v>
      </c>
      <c r="D392" s="200">
        <v>7837.5</v>
      </c>
      <c r="E392" s="185">
        <v>3762000</v>
      </c>
      <c r="F392" s="177" t="s">
        <v>288</v>
      </c>
    </row>
    <row r="393" spans="1:6">
      <c r="A393" s="172">
        <f t="shared" si="22"/>
        <v>269</v>
      </c>
      <c r="B393" s="332" t="s">
        <v>327</v>
      </c>
      <c r="C393" s="333">
        <v>480</v>
      </c>
      <c r="D393" s="200">
        <v>6000</v>
      </c>
      <c r="E393" s="185">
        <v>2880000</v>
      </c>
      <c r="F393" s="177" t="s">
        <v>288</v>
      </c>
    </row>
    <row r="394" spans="1:6">
      <c r="A394" s="172">
        <f t="shared" si="22"/>
        <v>270</v>
      </c>
      <c r="B394" s="332" t="s">
        <v>328</v>
      </c>
      <c r="C394" s="333">
        <v>240</v>
      </c>
      <c r="D394" s="200">
        <v>1452.55</v>
      </c>
      <c r="E394" s="185">
        <v>348612</v>
      </c>
      <c r="F394" s="177" t="s">
        <v>288</v>
      </c>
    </row>
    <row r="395" spans="1:6">
      <c r="A395" s="172">
        <f t="shared" si="22"/>
        <v>271</v>
      </c>
      <c r="B395" s="332" t="s">
        <v>329</v>
      </c>
      <c r="C395" s="333">
        <v>120</v>
      </c>
      <c r="D395" s="200">
        <v>4702.5</v>
      </c>
      <c r="E395" s="185">
        <v>564300</v>
      </c>
      <c r="F395" s="177" t="s">
        <v>288</v>
      </c>
    </row>
    <row r="396" spans="1:6">
      <c r="A396" s="172">
        <f t="shared" si="22"/>
        <v>272</v>
      </c>
      <c r="B396" s="332" t="s">
        <v>330</v>
      </c>
      <c r="C396" s="333">
        <v>12</v>
      </c>
      <c r="D396" s="200">
        <v>42000</v>
      </c>
      <c r="E396" s="185">
        <v>504000</v>
      </c>
      <c r="F396" s="177" t="s">
        <v>288</v>
      </c>
    </row>
    <row r="397" spans="1:6">
      <c r="A397" s="172">
        <f t="shared" si="22"/>
        <v>273</v>
      </c>
      <c r="B397" s="332" t="s">
        <v>331</v>
      </c>
      <c r="C397" s="333">
        <v>240</v>
      </c>
      <c r="D397" s="200">
        <v>35000</v>
      </c>
      <c r="E397" s="185">
        <v>8400000</v>
      </c>
      <c r="F397" s="177" t="s">
        <v>288</v>
      </c>
    </row>
    <row r="398" spans="1:6">
      <c r="A398" s="172">
        <f t="shared" si="22"/>
        <v>274</v>
      </c>
      <c r="B398" s="332" t="s">
        <v>332</v>
      </c>
      <c r="C398" s="333">
        <v>480</v>
      </c>
      <c r="D398" s="200">
        <v>35000</v>
      </c>
      <c r="E398" s="185">
        <v>16800000</v>
      </c>
      <c r="F398" s="177" t="s">
        <v>288</v>
      </c>
    </row>
    <row r="399" spans="1:6">
      <c r="A399" s="172">
        <f t="shared" si="22"/>
        <v>275</v>
      </c>
      <c r="B399" s="332" t="s">
        <v>333</v>
      </c>
      <c r="C399" s="333">
        <v>6</v>
      </c>
      <c r="D399" s="200">
        <v>261250</v>
      </c>
      <c r="E399" s="185">
        <v>1567500</v>
      </c>
      <c r="F399" s="177" t="s">
        <v>288</v>
      </c>
    </row>
    <row r="400" spans="1:6">
      <c r="A400" s="172">
        <f t="shared" si="22"/>
        <v>276</v>
      </c>
      <c r="B400" s="332" t="s">
        <v>334</v>
      </c>
      <c r="C400" s="333">
        <v>14</v>
      </c>
      <c r="D400" s="200">
        <v>450000</v>
      </c>
      <c r="E400" s="185">
        <v>6300000</v>
      </c>
      <c r="F400" s="177" t="s">
        <v>288</v>
      </c>
    </row>
    <row r="401" spans="1:6">
      <c r="A401" s="172">
        <f t="shared" si="22"/>
        <v>277</v>
      </c>
      <c r="B401" s="332" t="s">
        <v>335</v>
      </c>
      <c r="C401" s="333">
        <v>48</v>
      </c>
      <c r="D401" s="200">
        <v>250000</v>
      </c>
      <c r="E401" s="185">
        <v>12000000</v>
      </c>
      <c r="F401" s="177" t="s">
        <v>288</v>
      </c>
    </row>
    <row r="402" spans="1:6">
      <c r="A402" s="172">
        <f t="shared" si="22"/>
        <v>278</v>
      </c>
      <c r="B402" s="332" t="s">
        <v>336</v>
      </c>
      <c r="C402" s="333">
        <v>108</v>
      </c>
      <c r="D402" s="200">
        <v>60000</v>
      </c>
      <c r="E402" s="185">
        <v>6480000</v>
      </c>
      <c r="F402" s="177" t="s">
        <v>288</v>
      </c>
    </row>
    <row r="403" spans="1:6">
      <c r="A403" s="172">
        <f t="shared" si="22"/>
        <v>279</v>
      </c>
      <c r="B403" s="334" t="s">
        <v>337</v>
      </c>
      <c r="C403" s="333">
        <v>24</v>
      </c>
      <c r="D403" s="200">
        <v>132000</v>
      </c>
      <c r="E403" s="185">
        <v>3168000</v>
      </c>
      <c r="F403" s="177" t="s">
        <v>288</v>
      </c>
    </row>
    <row r="404" spans="1:6">
      <c r="A404" s="172">
        <f t="shared" si="22"/>
        <v>280</v>
      </c>
      <c r="B404" s="332" t="s">
        <v>338</v>
      </c>
      <c r="C404" s="333">
        <v>96</v>
      </c>
      <c r="D404" s="200">
        <v>45900</v>
      </c>
      <c r="E404" s="185">
        <v>4406400</v>
      </c>
      <c r="F404" s="177" t="s">
        <v>288</v>
      </c>
    </row>
    <row r="405" spans="1:6">
      <c r="A405" s="172">
        <f t="shared" si="22"/>
        <v>281</v>
      </c>
      <c r="B405" s="332" t="s">
        <v>339</v>
      </c>
      <c r="C405" s="333">
        <v>96</v>
      </c>
      <c r="D405" s="200">
        <v>32500</v>
      </c>
      <c r="E405" s="185">
        <v>3120000</v>
      </c>
      <c r="F405" s="177" t="s">
        <v>288</v>
      </c>
    </row>
    <row r="406" spans="1:6">
      <c r="A406" s="172">
        <f t="shared" si="22"/>
        <v>282</v>
      </c>
      <c r="B406" s="332" t="s">
        <v>340</v>
      </c>
      <c r="C406" s="333">
        <v>12</v>
      </c>
      <c r="D406" s="200">
        <v>260000</v>
      </c>
      <c r="E406" s="185">
        <v>3120000</v>
      </c>
      <c r="F406" s="177" t="s">
        <v>288</v>
      </c>
    </row>
    <row r="407" spans="1:6">
      <c r="A407" s="172">
        <f t="shared" si="22"/>
        <v>283</v>
      </c>
      <c r="B407" s="334" t="s">
        <v>341</v>
      </c>
      <c r="C407" s="333">
        <v>12</v>
      </c>
      <c r="D407" s="200">
        <v>192000</v>
      </c>
      <c r="E407" s="185">
        <v>2304000</v>
      </c>
      <c r="F407" s="177" t="s">
        <v>288</v>
      </c>
    </row>
    <row r="408" spans="1:6">
      <c r="A408" s="172">
        <f t="shared" si="22"/>
        <v>284</v>
      </c>
      <c r="B408" s="332" t="s">
        <v>342</v>
      </c>
      <c r="C408" s="333">
        <v>20.9</v>
      </c>
      <c r="D408" s="200">
        <v>8360</v>
      </c>
      <c r="E408" s="185">
        <v>174724</v>
      </c>
      <c r="F408" s="177" t="s">
        <v>288</v>
      </c>
    </row>
    <row r="409" spans="1:6">
      <c r="A409" s="172">
        <f t="shared" si="22"/>
        <v>285</v>
      </c>
      <c r="B409" s="332" t="s">
        <v>343</v>
      </c>
      <c r="C409" s="333">
        <v>31.35</v>
      </c>
      <c r="D409" s="200">
        <v>4180</v>
      </c>
      <c r="E409" s="185">
        <v>131043</v>
      </c>
      <c r="F409" s="177" t="s">
        <v>288</v>
      </c>
    </row>
    <row r="410" spans="1:6">
      <c r="A410" s="172">
        <f t="shared" si="22"/>
        <v>286</v>
      </c>
      <c r="B410" s="332" t="s">
        <v>344</v>
      </c>
      <c r="C410" s="335">
        <v>16</v>
      </c>
      <c r="D410" s="200">
        <v>4180</v>
      </c>
      <c r="E410" s="185">
        <f>+C410*D410</f>
        <v>66880</v>
      </c>
      <c r="F410" s="177" t="s">
        <v>288</v>
      </c>
    </row>
    <row r="411" spans="1:6">
      <c r="A411" s="172">
        <f t="shared" si="22"/>
        <v>287</v>
      </c>
      <c r="B411" s="332" t="s">
        <v>345</v>
      </c>
      <c r="C411" s="333">
        <v>24</v>
      </c>
      <c r="D411" s="200">
        <v>280000</v>
      </c>
      <c r="E411" s="185">
        <v>6720000</v>
      </c>
      <c r="F411" s="177" t="s">
        <v>288</v>
      </c>
    </row>
    <row r="412" ht="22.5" spans="1:6">
      <c r="A412" s="172">
        <f t="shared" si="22"/>
        <v>288</v>
      </c>
      <c r="B412" s="252" t="s">
        <v>346</v>
      </c>
      <c r="C412" s="333">
        <v>480</v>
      </c>
      <c r="D412" s="200">
        <v>46000</v>
      </c>
      <c r="E412" s="185">
        <v>22080000</v>
      </c>
      <c r="F412" s="177" t="s">
        <v>288</v>
      </c>
    </row>
    <row r="413" ht="22.5" spans="1:6">
      <c r="A413" s="172">
        <f t="shared" si="22"/>
        <v>289</v>
      </c>
      <c r="B413" s="252" t="s">
        <v>347</v>
      </c>
      <c r="C413" s="333">
        <v>120</v>
      </c>
      <c r="D413" s="200">
        <v>48500</v>
      </c>
      <c r="E413" s="185">
        <v>5820000</v>
      </c>
      <c r="F413" s="177" t="s">
        <v>288</v>
      </c>
    </row>
    <row r="414" ht="22.5" spans="1:6">
      <c r="A414" s="172">
        <f t="shared" si="22"/>
        <v>290</v>
      </c>
      <c r="B414" s="252" t="s">
        <v>348</v>
      </c>
      <c r="C414" s="333">
        <v>48</v>
      </c>
      <c r="D414" s="200">
        <v>51500</v>
      </c>
      <c r="E414" s="185">
        <v>2472000</v>
      </c>
      <c r="F414" s="177" t="s">
        <v>288</v>
      </c>
    </row>
    <row r="415" spans="1:6">
      <c r="A415" s="172">
        <f t="shared" si="22"/>
        <v>291</v>
      </c>
      <c r="B415" s="332" t="s">
        <v>349</v>
      </c>
      <c r="C415" s="335">
        <v>3</v>
      </c>
      <c r="D415" s="200">
        <v>73150</v>
      </c>
      <c r="E415" s="185">
        <f>+C415*D415</f>
        <v>219450</v>
      </c>
      <c r="F415" s="177" t="s">
        <v>288</v>
      </c>
    </row>
    <row r="416" spans="1:6">
      <c r="A416" s="172">
        <f t="shared" si="22"/>
        <v>292</v>
      </c>
      <c r="B416" s="332" t="s">
        <v>350</v>
      </c>
      <c r="C416" s="335">
        <v>31</v>
      </c>
      <c r="D416" s="200">
        <v>13585</v>
      </c>
      <c r="E416" s="185">
        <f>+C416*D416</f>
        <v>421135</v>
      </c>
      <c r="F416" s="177" t="s">
        <v>288</v>
      </c>
    </row>
    <row r="417" spans="1:6">
      <c r="A417" s="172">
        <f t="shared" si="22"/>
        <v>293</v>
      </c>
      <c r="B417" s="332" t="s">
        <v>351</v>
      </c>
      <c r="C417" s="333">
        <v>200</v>
      </c>
      <c r="D417" s="200">
        <v>5000</v>
      </c>
      <c r="E417" s="185">
        <v>1000000</v>
      </c>
      <c r="F417" s="177" t="s">
        <v>288</v>
      </c>
    </row>
    <row r="418" spans="1:6">
      <c r="A418" s="172">
        <f t="shared" si="22"/>
        <v>294</v>
      </c>
      <c r="B418" s="334" t="s">
        <v>352</v>
      </c>
      <c r="C418" s="333">
        <v>72</v>
      </c>
      <c r="D418" s="200">
        <v>270000</v>
      </c>
      <c r="E418" s="185">
        <v>19440000</v>
      </c>
      <c r="F418" s="177" t="s">
        <v>288</v>
      </c>
    </row>
    <row r="419" spans="1:6">
      <c r="A419" s="172">
        <f t="shared" si="22"/>
        <v>295</v>
      </c>
      <c r="B419" s="332" t="s">
        <v>353</v>
      </c>
      <c r="C419" s="333">
        <v>12</v>
      </c>
      <c r="D419" s="200">
        <v>335000</v>
      </c>
      <c r="E419" s="185">
        <v>4020000</v>
      </c>
      <c r="F419" s="177" t="s">
        <v>288</v>
      </c>
    </row>
    <row r="420" spans="1:6">
      <c r="A420" s="172">
        <f t="shared" ref="A420:A483" si="23">+A419+1</f>
        <v>296</v>
      </c>
      <c r="B420" s="332" t="s">
        <v>354</v>
      </c>
      <c r="C420" s="333">
        <v>360</v>
      </c>
      <c r="D420" s="200">
        <v>40000</v>
      </c>
      <c r="E420" s="185">
        <v>14400000</v>
      </c>
      <c r="F420" s="177" t="s">
        <v>288</v>
      </c>
    </row>
    <row r="421" ht="22.5" spans="1:6">
      <c r="A421" s="172">
        <f t="shared" si="23"/>
        <v>297</v>
      </c>
      <c r="B421" s="332" t="s">
        <v>355</v>
      </c>
      <c r="C421" s="333">
        <v>200</v>
      </c>
      <c r="D421" s="200">
        <v>98000</v>
      </c>
      <c r="E421" s="185">
        <v>19600000</v>
      </c>
      <c r="F421" s="177" t="s">
        <v>288</v>
      </c>
    </row>
    <row r="422" spans="1:6">
      <c r="A422" s="172">
        <f t="shared" si="23"/>
        <v>298</v>
      </c>
      <c r="B422" s="332" t="s">
        <v>356</v>
      </c>
      <c r="C422" s="333">
        <v>24</v>
      </c>
      <c r="D422" s="200">
        <v>820000</v>
      </c>
      <c r="E422" s="185">
        <v>19680000</v>
      </c>
      <c r="F422" s="177" t="s">
        <v>288</v>
      </c>
    </row>
    <row r="423" spans="1:6">
      <c r="A423" s="172">
        <f t="shared" si="23"/>
        <v>299</v>
      </c>
      <c r="B423" s="332" t="s">
        <v>357</v>
      </c>
      <c r="C423" s="333">
        <v>100</v>
      </c>
      <c r="D423" s="200">
        <v>12000</v>
      </c>
      <c r="E423" s="185">
        <v>1200000</v>
      </c>
      <c r="F423" s="177" t="s">
        <v>288</v>
      </c>
    </row>
    <row r="424" spans="1:6">
      <c r="A424" s="172">
        <f t="shared" si="23"/>
        <v>300</v>
      </c>
      <c r="B424" s="336" t="s">
        <v>358</v>
      </c>
      <c r="C424" s="333">
        <v>60</v>
      </c>
      <c r="D424" s="200">
        <v>110000</v>
      </c>
      <c r="E424" s="185">
        <v>6600000</v>
      </c>
      <c r="F424" s="177" t="s">
        <v>288</v>
      </c>
    </row>
    <row r="425" spans="1:6">
      <c r="A425" s="172">
        <f t="shared" si="23"/>
        <v>301</v>
      </c>
      <c r="B425" s="337" t="s">
        <v>359</v>
      </c>
      <c r="C425" s="333">
        <v>4</v>
      </c>
      <c r="D425" s="200">
        <v>800000</v>
      </c>
      <c r="E425" s="185">
        <v>3200000</v>
      </c>
      <c r="F425" s="177" t="s">
        <v>288</v>
      </c>
    </row>
    <row r="426" spans="1:6">
      <c r="A426" s="172">
        <f t="shared" si="23"/>
        <v>302</v>
      </c>
      <c r="B426" s="337" t="s">
        <v>360</v>
      </c>
      <c r="C426" s="333">
        <v>4</v>
      </c>
      <c r="D426" s="200">
        <v>180000</v>
      </c>
      <c r="E426" s="185">
        <v>720000</v>
      </c>
      <c r="F426" s="177" t="s">
        <v>288</v>
      </c>
    </row>
    <row r="427" spans="1:6">
      <c r="A427" s="172">
        <f t="shared" si="23"/>
        <v>303</v>
      </c>
      <c r="B427" s="337" t="s">
        <v>361</v>
      </c>
      <c r="C427" s="333">
        <v>6</v>
      </c>
      <c r="D427" s="200">
        <v>530000</v>
      </c>
      <c r="E427" s="185">
        <v>3180000</v>
      </c>
      <c r="F427" s="177" t="s">
        <v>288</v>
      </c>
    </row>
    <row r="428" spans="1:6">
      <c r="A428" s="172">
        <f t="shared" si="23"/>
        <v>304</v>
      </c>
      <c r="B428" s="337" t="s">
        <v>362</v>
      </c>
      <c r="C428" s="333">
        <v>24</v>
      </c>
      <c r="D428" s="200">
        <v>664000</v>
      </c>
      <c r="E428" s="185">
        <v>15936000</v>
      </c>
      <c r="F428" s="177" t="s">
        <v>288</v>
      </c>
    </row>
    <row r="429" ht="22.5" spans="1:6">
      <c r="A429" s="172">
        <f t="shared" si="23"/>
        <v>305</v>
      </c>
      <c r="B429" s="337" t="s">
        <v>363</v>
      </c>
      <c r="C429" s="333">
        <v>48</v>
      </c>
      <c r="D429" s="200">
        <v>49000</v>
      </c>
      <c r="E429" s="185">
        <v>2352000</v>
      </c>
      <c r="F429" s="177" t="s">
        <v>288</v>
      </c>
    </row>
    <row r="430" ht="22.5" spans="1:6">
      <c r="A430" s="172">
        <f t="shared" si="23"/>
        <v>306</v>
      </c>
      <c r="B430" s="337" t="s">
        <v>364</v>
      </c>
      <c r="C430" s="333">
        <v>50</v>
      </c>
      <c r="D430" s="200">
        <v>70000</v>
      </c>
      <c r="E430" s="185">
        <v>3500000</v>
      </c>
      <c r="F430" s="177" t="s">
        <v>288</v>
      </c>
    </row>
    <row r="431" spans="1:6">
      <c r="A431" s="172">
        <f t="shared" si="23"/>
        <v>307</v>
      </c>
      <c r="B431" s="336" t="s">
        <v>365</v>
      </c>
      <c r="C431" s="333">
        <v>24</v>
      </c>
      <c r="D431" s="200">
        <v>634000</v>
      </c>
      <c r="E431" s="185">
        <v>15216000</v>
      </c>
      <c r="F431" s="177" t="s">
        <v>288</v>
      </c>
    </row>
    <row r="432" spans="1:6">
      <c r="A432" s="172">
        <f t="shared" si="23"/>
        <v>308</v>
      </c>
      <c r="B432" s="338" t="s">
        <v>366</v>
      </c>
      <c r="C432" s="339">
        <v>10</v>
      </c>
      <c r="D432" s="200">
        <v>120000</v>
      </c>
      <c r="E432" s="185">
        <v>1200000</v>
      </c>
      <c r="F432" s="177" t="s">
        <v>288</v>
      </c>
    </row>
    <row r="433" spans="1:6">
      <c r="A433" s="172">
        <f t="shared" si="23"/>
        <v>309</v>
      </c>
      <c r="B433" s="340" t="s">
        <v>367</v>
      </c>
      <c r="C433" s="183">
        <v>100</v>
      </c>
      <c r="D433" s="202">
        <v>600000</v>
      </c>
      <c r="E433" s="185">
        <v>60000000</v>
      </c>
      <c r="F433" s="177" t="s">
        <v>288</v>
      </c>
    </row>
    <row r="434" spans="1:6">
      <c r="A434" s="172">
        <f t="shared" si="23"/>
        <v>310</v>
      </c>
      <c r="B434" s="340" t="s">
        <v>368</v>
      </c>
      <c r="C434" s="183">
        <v>70</v>
      </c>
      <c r="D434" s="202">
        <v>2500000</v>
      </c>
      <c r="E434" s="185">
        <v>175000000</v>
      </c>
      <c r="F434" s="177" t="s">
        <v>288</v>
      </c>
    </row>
    <row r="435" spans="1:6">
      <c r="A435" s="172">
        <f t="shared" si="23"/>
        <v>311</v>
      </c>
      <c r="B435" s="340" t="s">
        <v>369</v>
      </c>
      <c r="C435" s="183">
        <v>45</v>
      </c>
      <c r="D435" s="202">
        <v>4000000</v>
      </c>
      <c r="E435" s="185">
        <v>180000000</v>
      </c>
      <c r="F435" s="177" t="s">
        <v>288</v>
      </c>
    </row>
    <row r="436" spans="1:6">
      <c r="A436" s="172">
        <f t="shared" si="23"/>
        <v>312</v>
      </c>
      <c r="B436" s="199" t="s">
        <v>370</v>
      </c>
      <c r="C436" s="183">
        <v>25</v>
      </c>
      <c r="D436" s="200">
        <v>95000</v>
      </c>
      <c r="E436" s="185">
        <v>2375000</v>
      </c>
      <c r="F436" s="177" t="s">
        <v>288</v>
      </c>
    </row>
    <row r="437" ht="33.75" spans="1:6">
      <c r="A437" s="172">
        <f t="shared" si="23"/>
        <v>313</v>
      </c>
      <c r="B437" s="199" t="s">
        <v>371</v>
      </c>
      <c r="C437" s="183">
        <v>4</v>
      </c>
      <c r="D437" s="200">
        <v>350000</v>
      </c>
      <c r="E437" s="185">
        <v>1400000</v>
      </c>
      <c r="F437" s="177" t="s">
        <v>288</v>
      </c>
    </row>
    <row r="438" spans="1:6">
      <c r="A438" s="172">
        <f t="shared" si="23"/>
        <v>314</v>
      </c>
      <c r="B438" s="190" t="s">
        <v>372</v>
      </c>
      <c r="C438" s="191">
        <v>5</v>
      </c>
      <c r="D438" s="341">
        <v>25000</v>
      </c>
      <c r="E438" s="185">
        <v>125000</v>
      </c>
      <c r="F438" s="177" t="s">
        <v>288</v>
      </c>
    </row>
    <row r="439" spans="1:6">
      <c r="A439" s="172">
        <f t="shared" si="23"/>
        <v>315</v>
      </c>
      <c r="B439" s="190" t="s">
        <v>373</v>
      </c>
      <c r="C439" s="191">
        <v>5</v>
      </c>
      <c r="D439" s="341">
        <v>18500</v>
      </c>
      <c r="E439" s="185">
        <v>92500</v>
      </c>
      <c r="F439" s="177" t="s">
        <v>288</v>
      </c>
    </row>
    <row r="440" spans="1:6">
      <c r="A440" s="172">
        <f t="shared" si="23"/>
        <v>316</v>
      </c>
      <c r="B440" s="252" t="s">
        <v>374</v>
      </c>
      <c r="C440" s="333">
        <v>360</v>
      </c>
      <c r="D440" s="200">
        <v>188.1</v>
      </c>
      <c r="E440" s="185">
        <v>67716</v>
      </c>
      <c r="F440" s="177" t="s">
        <v>288</v>
      </c>
    </row>
    <row r="441" spans="1:6">
      <c r="A441" s="172">
        <f t="shared" si="23"/>
        <v>317</v>
      </c>
      <c r="B441" s="342" t="s">
        <v>375</v>
      </c>
      <c r="C441" s="343">
        <v>24</v>
      </c>
      <c r="D441" s="344">
        <v>1254</v>
      </c>
      <c r="E441" s="345">
        <v>30096</v>
      </c>
      <c r="F441" s="346" t="s">
        <v>288</v>
      </c>
    </row>
    <row r="442" spans="1:6">
      <c r="A442" s="172">
        <f t="shared" si="23"/>
        <v>318</v>
      </c>
      <c r="B442" s="342" t="s">
        <v>376</v>
      </c>
      <c r="C442" s="343">
        <v>360</v>
      </c>
      <c r="D442" s="344">
        <v>5500</v>
      </c>
      <c r="E442" s="345">
        <v>1980000</v>
      </c>
      <c r="F442" s="346" t="s">
        <v>288</v>
      </c>
    </row>
    <row r="443" spans="1:6">
      <c r="A443" s="172">
        <f t="shared" si="23"/>
        <v>319</v>
      </c>
      <c r="B443" s="342" t="s">
        <v>377</v>
      </c>
      <c r="C443" s="343">
        <v>72</v>
      </c>
      <c r="D443" s="344">
        <v>25000</v>
      </c>
      <c r="E443" s="345">
        <v>1800000</v>
      </c>
      <c r="F443" s="346" t="s">
        <v>288</v>
      </c>
    </row>
    <row r="444" spans="1:6">
      <c r="A444" s="172">
        <f t="shared" si="23"/>
        <v>320</v>
      </c>
      <c r="B444" s="342" t="s">
        <v>378</v>
      </c>
      <c r="C444" s="343">
        <v>300</v>
      </c>
      <c r="D444" s="344">
        <v>19010.64</v>
      </c>
      <c r="E444" s="345">
        <v>5703192</v>
      </c>
      <c r="F444" s="346" t="s">
        <v>288</v>
      </c>
    </row>
    <row r="445" spans="1:6">
      <c r="A445" s="172">
        <f t="shared" si="23"/>
        <v>321</v>
      </c>
      <c r="B445" s="342" t="s">
        <v>379</v>
      </c>
      <c r="C445" s="343">
        <v>100</v>
      </c>
      <c r="D445" s="344">
        <v>3030.5</v>
      </c>
      <c r="E445" s="345">
        <v>303050</v>
      </c>
      <c r="F445" s="346" t="s">
        <v>288</v>
      </c>
    </row>
    <row r="446" spans="1:6">
      <c r="A446" s="172">
        <f t="shared" si="23"/>
        <v>322</v>
      </c>
      <c r="B446" s="342" t="s">
        <v>380</v>
      </c>
      <c r="C446" s="343">
        <v>12</v>
      </c>
      <c r="D446" s="344">
        <v>260000</v>
      </c>
      <c r="E446" s="345">
        <v>3120000</v>
      </c>
      <c r="F446" s="346" t="s">
        <v>288</v>
      </c>
    </row>
    <row r="447" spans="1:6">
      <c r="A447" s="172">
        <f t="shared" si="23"/>
        <v>323</v>
      </c>
      <c r="B447" s="342" t="s">
        <v>381</v>
      </c>
      <c r="C447" s="343">
        <v>12</v>
      </c>
      <c r="D447" s="344">
        <v>135850</v>
      </c>
      <c r="E447" s="345">
        <v>1630200</v>
      </c>
      <c r="F447" s="346" t="s">
        <v>288</v>
      </c>
    </row>
    <row r="448" spans="1:6">
      <c r="A448" s="172">
        <f t="shared" si="23"/>
        <v>324</v>
      </c>
      <c r="B448" s="342" t="s">
        <v>382</v>
      </c>
      <c r="C448" s="343">
        <v>12</v>
      </c>
      <c r="D448" s="344">
        <v>40755</v>
      </c>
      <c r="E448" s="345">
        <v>489060</v>
      </c>
      <c r="F448" s="346" t="s">
        <v>288</v>
      </c>
    </row>
    <row r="449" spans="1:6">
      <c r="A449" s="172">
        <f t="shared" si="23"/>
        <v>325</v>
      </c>
      <c r="B449" s="342" t="s">
        <v>383</v>
      </c>
      <c r="C449" s="343">
        <v>12</v>
      </c>
      <c r="D449" s="344">
        <v>261250</v>
      </c>
      <c r="E449" s="345">
        <v>3135000</v>
      </c>
      <c r="F449" s="346" t="s">
        <v>288</v>
      </c>
    </row>
    <row r="450" spans="1:6">
      <c r="A450" s="172">
        <f t="shared" si="23"/>
        <v>326</v>
      </c>
      <c r="B450" s="342" t="s">
        <v>384</v>
      </c>
      <c r="C450" s="343">
        <v>350</v>
      </c>
      <c r="D450" s="344">
        <v>9405</v>
      </c>
      <c r="E450" s="345">
        <v>3291750</v>
      </c>
      <c r="F450" s="346" t="s">
        <v>288</v>
      </c>
    </row>
    <row r="451" spans="1:6">
      <c r="A451" s="172">
        <f t="shared" si="23"/>
        <v>327</v>
      </c>
      <c r="B451" s="342" t="s">
        <v>385</v>
      </c>
      <c r="C451" s="343">
        <v>20.9</v>
      </c>
      <c r="D451" s="344">
        <v>31350</v>
      </c>
      <c r="E451" s="345">
        <v>655215</v>
      </c>
      <c r="F451" s="346" t="s">
        <v>288</v>
      </c>
    </row>
    <row r="452" spans="1:6">
      <c r="A452" s="172">
        <f t="shared" si="23"/>
        <v>328</v>
      </c>
      <c r="B452" s="342" t="s">
        <v>386</v>
      </c>
      <c r="C452" s="343">
        <v>44</v>
      </c>
      <c r="D452" s="344">
        <v>125000</v>
      </c>
      <c r="E452" s="345">
        <v>5500000</v>
      </c>
      <c r="F452" s="346" t="s">
        <v>288</v>
      </c>
    </row>
    <row r="453" spans="1:6">
      <c r="A453" s="172">
        <f t="shared" si="23"/>
        <v>329</v>
      </c>
      <c r="B453" s="342" t="s">
        <v>387</v>
      </c>
      <c r="C453" s="343">
        <v>6</v>
      </c>
      <c r="D453" s="344">
        <v>606100</v>
      </c>
      <c r="E453" s="345">
        <v>3636600</v>
      </c>
      <c r="F453" s="346" t="s">
        <v>288</v>
      </c>
    </row>
    <row r="454" spans="1:6">
      <c r="A454" s="172">
        <f t="shared" si="23"/>
        <v>330</v>
      </c>
      <c r="B454" s="342" t="s">
        <v>388</v>
      </c>
      <c r="C454" s="343">
        <v>48</v>
      </c>
      <c r="D454" s="344">
        <v>95000</v>
      </c>
      <c r="E454" s="345">
        <v>4560000</v>
      </c>
      <c r="F454" s="346" t="s">
        <v>288</v>
      </c>
    </row>
    <row r="455" spans="1:6">
      <c r="A455" s="172">
        <f t="shared" si="23"/>
        <v>331</v>
      </c>
      <c r="B455" s="342" t="s">
        <v>389</v>
      </c>
      <c r="C455" s="343">
        <v>720</v>
      </c>
      <c r="D455" s="344">
        <v>8900</v>
      </c>
      <c r="E455" s="345">
        <v>6408000</v>
      </c>
      <c r="F455" s="346" t="s">
        <v>288</v>
      </c>
    </row>
    <row r="456" spans="1:6">
      <c r="A456" s="172">
        <f t="shared" si="23"/>
        <v>332</v>
      </c>
      <c r="B456" s="342" t="s">
        <v>390</v>
      </c>
      <c r="C456" s="335">
        <v>7</v>
      </c>
      <c r="D456" s="201">
        <v>26125</v>
      </c>
      <c r="E456" s="345">
        <f>+D456*C456</f>
        <v>182875</v>
      </c>
      <c r="F456" s="346" t="s">
        <v>288</v>
      </c>
    </row>
    <row r="457" spans="1:6">
      <c r="A457" s="172">
        <f t="shared" si="23"/>
        <v>333</v>
      </c>
      <c r="B457" s="342" t="s">
        <v>391</v>
      </c>
      <c r="C457" s="343">
        <v>24</v>
      </c>
      <c r="D457" s="344">
        <v>12000</v>
      </c>
      <c r="E457" s="345">
        <v>288000</v>
      </c>
      <c r="F457" s="346" t="s">
        <v>288</v>
      </c>
    </row>
    <row r="458" ht="22.5" spans="1:6">
      <c r="A458" s="172">
        <f t="shared" si="23"/>
        <v>334</v>
      </c>
      <c r="B458" s="342" t="s">
        <v>392</v>
      </c>
      <c r="C458" s="343">
        <v>24</v>
      </c>
      <c r="D458" s="344">
        <v>5700</v>
      </c>
      <c r="E458" s="345">
        <v>136800</v>
      </c>
      <c r="F458" s="346" t="s">
        <v>288</v>
      </c>
    </row>
    <row r="459" spans="1:6">
      <c r="A459" s="172">
        <f t="shared" si="23"/>
        <v>335</v>
      </c>
      <c r="B459" s="342" t="s">
        <v>393</v>
      </c>
      <c r="C459" s="343">
        <v>12</v>
      </c>
      <c r="D459" s="344">
        <v>12800</v>
      </c>
      <c r="E459" s="345">
        <v>153600</v>
      </c>
      <c r="F459" s="346" t="s">
        <v>288</v>
      </c>
    </row>
    <row r="460" spans="1:6">
      <c r="A460" s="172">
        <f t="shared" si="23"/>
        <v>336</v>
      </c>
      <c r="B460" s="342" t="s">
        <v>394</v>
      </c>
      <c r="C460" s="343">
        <v>240</v>
      </c>
      <c r="D460" s="344">
        <v>2800</v>
      </c>
      <c r="E460" s="345">
        <v>672000</v>
      </c>
      <c r="F460" s="346" t="s">
        <v>288</v>
      </c>
    </row>
    <row r="461" spans="1:6">
      <c r="A461" s="172">
        <f t="shared" si="23"/>
        <v>337</v>
      </c>
      <c r="B461" s="347" t="s">
        <v>395</v>
      </c>
      <c r="C461" s="343">
        <v>24</v>
      </c>
      <c r="D461" s="344">
        <v>644000</v>
      </c>
      <c r="E461" s="345">
        <v>15456000</v>
      </c>
      <c r="F461" s="346" t="s">
        <v>288</v>
      </c>
    </row>
    <row r="462" spans="1:6">
      <c r="A462" s="172">
        <f t="shared" si="23"/>
        <v>338</v>
      </c>
      <c r="B462" s="342" t="s">
        <v>396</v>
      </c>
      <c r="C462" s="343">
        <v>48</v>
      </c>
      <c r="D462" s="344">
        <v>35000</v>
      </c>
      <c r="E462" s="345">
        <v>1680000</v>
      </c>
      <c r="F462" s="346" t="s">
        <v>288</v>
      </c>
    </row>
    <row r="463" spans="1:6">
      <c r="A463" s="172">
        <f t="shared" si="23"/>
        <v>339</v>
      </c>
      <c r="B463" s="342" t="s">
        <v>397</v>
      </c>
      <c r="C463" s="343">
        <v>500</v>
      </c>
      <c r="D463" s="344">
        <v>585.2</v>
      </c>
      <c r="E463" s="345">
        <v>292600</v>
      </c>
      <c r="F463" s="346" t="s">
        <v>288</v>
      </c>
    </row>
    <row r="464" spans="1:6">
      <c r="A464" s="172">
        <f t="shared" si="23"/>
        <v>340</v>
      </c>
      <c r="B464" s="342" t="s">
        <v>398</v>
      </c>
      <c r="C464" s="343">
        <v>36</v>
      </c>
      <c r="D464" s="344">
        <v>19800</v>
      </c>
      <c r="E464" s="345">
        <v>712800</v>
      </c>
      <c r="F464" s="346" t="s">
        <v>288</v>
      </c>
    </row>
    <row r="465" spans="1:6">
      <c r="A465" s="172">
        <f t="shared" si="23"/>
        <v>341</v>
      </c>
      <c r="B465" s="342" t="s">
        <v>399</v>
      </c>
      <c r="C465" s="343">
        <v>24</v>
      </c>
      <c r="D465" s="344">
        <v>5000</v>
      </c>
      <c r="E465" s="345">
        <v>120000</v>
      </c>
      <c r="F465" s="346" t="s">
        <v>288</v>
      </c>
    </row>
    <row r="466" spans="1:6">
      <c r="A466" s="172">
        <f t="shared" si="23"/>
        <v>342</v>
      </c>
      <c r="B466" s="342" t="s">
        <v>400</v>
      </c>
      <c r="C466" s="343">
        <v>24</v>
      </c>
      <c r="D466" s="344">
        <v>25000</v>
      </c>
      <c r="E466" s="345">
        <v>600000</v>
      </c>
      <c r="F466" s="346" t="s">
        <v>288</v>
      </c>
    </row>
    <row r="467" spans="1:6">
      <c r="A467" s="172">
        <f t="shared" si="23"/>
        <v>343</v>
      </c>
      <c r="B467" s="342" t="s">
        <v>401</v>
      </c>
      <c r="C467" s="343">
        <v>480</v>
      </c>
      <c r="D467" s="344">
        <v>12500</v>
      </c>
      <c r="E467" s="345">
        <v>6000000</v>
      </c>
      <c r="F467" s="346" t="s">
        <v>288</v>
      </c>
    </row>
    <row r="468" spans="1:6">
      <c r="A468" s="172">
        <f t="shared" si="23"/>
        <v>344</v>
      </c>
      <c r="B468" s="342" t="s">
        <v>402</v>
      </c>
      <c r="C468" s="343">
        <v>480</v>
      </c>
      <c r="D468" s="344">
        <v>5600</v>
      </c>
      <c r="E468" s="345">
        <v>2688000</v>
      </c>
      <c r="F468" s="346" t="s">
        <v>288</v>
      </c>
    </row>
    <row r="469" spans="1:6">
      <c r="A469" s="172">
        <f t="shared" si="23"/>
        <v>345</v>
      </c>
      <c r="B469" s="342" t="s">
        <v>403</v>
      </c>
      <c r="C469" s="335">
        <v>21</v>
      </c>
      <c r="D469" s="344">
        <v>45667</v>
      </c>
      <c r="E469" s="345">
        <f>+D469*C469</f>
        <v>959007</v>
      </c>
      <c r="F469" s="346" t="s">
        <v>288</v>
      </c>
    </row>
    <row r="470" spans="1:6">
      <c r="A470" s="172">
        <f t="shared" si="23"/>
        <v>346</v>
      </c>
      <c r="B470" s="342" t="s">
        <v>404</v>
      </c>
      <c r="C470" s="335">
        <v>21</v>
      </c>
      <c r="D470" s="344">
        <v>45667</v>
      </c>
      <c r="E470" s="345">
        <f t="shared" ref="E470:E471" si="24">+D470*C470</f>
        <v>959007</v>
      </c>
      <c r="F470" s="346" t="s">
        <v>288</v>
      </c>
    </row>
    <row r="471" spans="1:6">
      <c r="A471" s="172">
        <f t="shared" si="23"/>
        <v>347</v>
      </c>
      <c r="B471" s="342" t="s">
        <v>405</v>
      </c>
      <c r="C471" s="335">
        <v>21</v>
      </c>
      <c r="D471" s="344">
        <v>45667</v>
      </c>
      <c r="E471" s="345">
        <f t="shared" si="24"/>
        <v>959007</v>
      </c>
      <c r="F471" s="346" t="s">
        <v>288</v>
      </c>
    </row>
    <row r="472" spans="1:6">
      <c r="A472" s="172">
        <f t="shared" si="23"/>
        <v>348</v>
      </c>
      <c r="B472" s="342" t="s">
        <v>406</v>
      </c>
      <c r="C472" s="343">
        <v>480</v>
      </c>
      <c r="D472" s="344">
        <v>3500</v>
      </c>
      <c r="E472" s="345">
        <v>1680000</v>
      </c>
      <c r="F472" s="346" t="s">
        <v>288</v>
      </c>
    </row>
    <row r="473" spans="1:6">
      <c r="A473" s="172">
        <f t="shared" si="23"/>
        <v>349</v>
      </c>
      <c r="B473" s="342" t="s">
        <v>407</v>
      </c>
      <c r="C473" s="343">
        <v>240</v>
      </c>
      <c r="D473" s="344">
        <v>3500</v>
      </c>
      <c r="E473" s="345">
        <v>840000</v>
      </c>
      <c r="F473" s="346" t="s">
        <v>288</v>
      </c>
    </row>
    <row r="474" spans="1:6">
      <c r="A474" s="172">
        <f t="shared" si="23"/>
        <v>350</v>
      </c>
      <c r="B474" s="342" t="s">
        <v>408</v>
      </c>
      <c r="C474" s="343">
        <v>48</v>
      </c>
      <c r="D474" s="344">
        <v>30000</v>
      </c>
      <c r="E474" s="345">
        <v>1440000</v>
      </c>
      <c r="F474" s="346" t="s">
        <v>288</v>
      </c>
    </row>
    <row r="475" spans="1:6">
      <c r="A475" s="172">
        <f t="shared" si="23"/>
        <v>351</v>
      </c>
      <c r="B475" s="342" t="s">
        <v>409</v>
      </c>
      <c r="C475" s="343">
        <v>120</v>
      </c>
      <c r="D475" s="344">
        <v>30000</v>
      </c>
      <c r="E475" s="345">
        <v>3600000</v>
      </c>
      <c r="F475" s="346" t="s">
        <v>288</v>
      </c>
    </row>
    <row r="476" spans="1:6">
      <c r="A476" s="172">
        <f t="shared" si="23"/>
        <v>352</v>
      </c>
      <c r="B476" s="342" t="s">
        <v>410</v>
      </c>
      <c r="C476" s="343">
        <v>120</v>
      </c>
      <c r="D476" s="344">
        <v>30000</v>
      </c>
      <c r="E476" s="345">
        <v>3600000</v>
      </c>
      <c r="F476" s="346" t="s">
        <v>288</v>
      </c>
    </row>
    <row r="477" spans="1:6">
      <c r="A477" s="172">
        <f t="shared" si="23"/>
        <v>353</v>
      </c>
      <c r="B477" s="342" t="s">
        <v>411</v>
      </c>
      <c r="C477" s="343">
        <v>144</v>
      </c>
      <c r="D477" s="344">
        <v>7800</v>
      </c>
      <c r="E477" s="345">
        <v>1123200</v>
      </c>
      <c r="F477" s="346" t="s">
        <v>288</v>
      </c>
    </row>
    <row r="478" spans="1:6">
      <c r="A478" s="172">
        <f t="shared" si="23"/>
        <v>354</v>
      </c>
      <c r="B478" s="342" t="s">
        <v>412</v>
      </c>
      <c r="C478" s="335">
        <v>25</v>
      </c>
      <c r="D478" s="344">
        <v>8800</v>
      </c>
      <c r="E478" s="345">
        <v>220704</v>
      </c>
      <c r="F478" s="346" t="s">
        <v>288</v>
      </c>
    </row>
    <row r="479" spans="1:6">
      <c r="A479" s="172">
        <f t="shared" si="23"/>
        <v>355</v>
      </c>
      <c r="B479" s="342" t="s">
        <v>413</v>
      </c>
      <c r="C479" s="343">
        <v>240</v>
      </c>
      <c r="D479" s="344">
        <v>15000</v>
      </c>
      <c r="E479" s="345">
        <v>3600000</v>
      </c>
      <c r="F479" s="346" t="s">
        <v>288</v>
      </c>
    </row>
    <row r="480" spans="1:6">
      <c r="A480" s="172">
        <f t="shared" si="23"/>
        <v>356</v>
      </c>
      <c r="B480" s="342" t="s">
        <v>414</v>
      </c>
      <c r="C480" s="343">
        <v>300</v>
      </c>
      <c r="D480" s="344">
        <v>8500</v>
      </c>
      <c r="E480" s="345">
        <v>2550000</v>
      </c>
      <c r="F480" s="346" t="s">
        <v>288</v>
      </c>
    </row>
    <row r="481" spans="1:6">
      <c r="A481" s="172">
        <f t="shared" si="23"/>
        <v>357</v>
      </c>
      <c r="B481" s="342" t="s">
        <v>415</v>
      </c>
      <c r="C481" s="343">
        <v>12</v>
      </c>
      <c r="D481" s="344">
        <v>73150</v>
      </c>
      <c r="E481" s="345">
        <v>877800</v>
      </c>
      <c r="F481" s="346" t="s">
        <v>288</v>
      </c>
    </row>
    <row r="482" spans="1:6">
      <c r="A482" s="172">
        <f t="shared" si="23"/>
        <v>358</v>
      </c>
      <c r="B482" s="342" t="s">
        <v>416</v>
      </c>
      <c r="C482" s="343">
        <v>720</v>
      </c>
      <c r="D482" s="344">
        <v>50000</v>
      </c>
      <c r="E482" s="345">
        <v>36000000</v>
      </c>
      <c r="F482" s="346" t="s">
        <v>288</v>
      </c>
    </row>
    <row r="483" spans="1:6">
      <c r="A483" s="172">
        <f t="shared" si="23"/>
        <v>359</v>
      </c>
      <c r="B483" s="342" t="s">
        <v>417</v>
      </c>
      <c r="C483" s="343">
        <v>8.36</v>
      </c>
      <c r="D483" s="344">
        <v>26125</v>
      </c>
      <c r="E483" s="345">
        <v>218405</v>
      </c>
      <c r="F483" s="346" t="s">
        <v>288</v>
      </c>
    </row>
    <row r="484" spans="1:6">
      <c r="A484" s="172">
        <f t="shared" ref="A484:A492" si="25">+A483+1</f>
        <v>360</v>
      </c>
      <c r="B484" s="342" t="s">
        <v>418</v>
      </c>
      <c r="C484" s="343">
        <v>720</v>
      </c>
      <c r="D484" s="344">
        <v>35000</v>
      </c>
      <c r="E484" s="345">
        <v>25200000</v>
      </c>
      <c r="F484" s="346" t="s">
        <v>288</v>
      </c>
    </row>
    <row r="485" spans="1:6">
      <c r="A485" s="172">
        <f t="shared" si="25"/>
        <v>361</v>
      </c>
      <c r="B485" s="342" t="s">
        <v>419</v>
      </c>
      <c r="C485" s="343">
        <v>240</v>
      </c>
      <c r="D485" s="344">
        <v>45000</v>
      </c>
      <c r="E485" s="345">
        <v>10800000</v>
      </c>
      <c r="F485" s="346" t="s">
        <v>288</v>
      </c>
    </row>
    <row r="486" spans="1:6">
      <c r="A486" s="172">
        <f t="shared" si="25"/>
        <v>362</v>
      </c>
      <c r="B486" s="342" t="s">
        <v>420</v>
      </c>
      <c r="C486" s="343">
        <v>720</v>
      </c>
      <c r="D486" s="344">
        <v>5000</v>
      </c>
      <c r="E486" s="345">
        <v>3600000</v>
      </c>
      <c r="F486" s="346" t="s">
        <v>288</v>
      </c>
    </row>
    <row r="487" spans="1:6">
      <c r="A487" s="172">
        <f t="shared" si="25"/>
        <v>363</v>
      </c>
      <c r="B487" s="342" t="s">
        <v>421</v>
      </c>
      <c r="C487" s="343">
        <v>240</v>
      </c>
      <c r="D487" s="344">
        <v>3135</v>
      </c>
      <c r="E487" s="345">
        <v>752400</v>
      </c>
      <c r="F487" s="346" t="s">
        <v>288</v>
      </c>
    </row>
    <row r="488" spans="1:6">
      <c r="A488" s="172">
        <f t="shared" si="25"/>
        <v>364</v>
      </c>
      <c r="B488" s="342" t="s">
        <v>422</v>
      </c>
      <c r="C488" s="343">
        <v>24</v>
      </c>
      <c r="D488" s="344">
        <v>42845</v>
      </c>
      <c r="E488" s="345">
        <v>1028280</v>
      </c>
      <c r="F488" s="346" t="s">
        <v>288</v>
      </c>
    </row>
    <row r="489" spans="1:6">
      <c r="A489" s="172">
        <f t="shared" si="25"/>
        <v>365</v>
      </c>
      <c r="B489" s="342" t="s">
        <v>423</v>
      </c>
      <c r="C489" s="343">
        <v>480</v>
      </c>
      <c r="D489" s="344">
        <v>26125</v>
      </c>
      <c r="E489" s="345">
        <v>12540000</v>
      </c>
      <c r="F489" s="346" t="s">
        <v>288</v>
      </c>
    </row>
    <row r="490" spans="1:6">
      <c r="A490" s="172">
        <f t="shared" si="25"/>
        <v>366</v>
      </c>
      <c r="B490" s="342" t="s">
        <v>424</v>
      </c>
      <c r="C490" s="348">
        <v>10000</v>
      </c>
      <c r="D490" s="344">
        <v>500</v>
      </c>
      <c r="E490" s="345">
        <v>5000000</v>
      </c>
      <c r="F490" s="346" t="s">
        <v>288</v>
      </c>
    </row>
    <row r="491" spans="1:6">
      <c r="A491" s="172">
        <f t="shared" si="25"/>
        <v>367</v>
      </c>
      <c r="B491" s="342" t="s">
        <v>425</v>
      </c>
      <c r="C491" s="343">
        <v>360</v>
      </c>
      <c r="D491" s="344">
        <v>12000</v>
      </c>
      <c r="E491" s="345">
        <v>4320000</v>
      </c>
      <c r="F491" s="346" t="s">
        <v>288</v>
      </c>
    </row>
    <row r="492" spans="1:6">
      <c r="A492" s="172">
        <f t="shared" si="25"/>
        <v>368</v>
      </c>
      <c r="B492" s="342" t="s">
        <v>426</v>
      </c>
      <c r="C492" s="343">
        <v>480</v>
      </c>
      <c r="D492" s="344">
        <v>12000</v>
      </c>
      <c r="E492" s="345">
        <v>5760000</v>
      </c>
      <c r="F492" s="346" t="s">
        <v>288</v>
      </c>
    </row>
    <row r="493" spans="1:8">
      <c r="A493" s="160"/>
      <c r="B493" s="212"/>
      <c r="C493" s="213"/>
      <c r="D493" s="214"/>
      <c r="E493" s="204">
        <f>SUM(E354:E492)</f>
        <v>1086301478</v>
      </c>
      <c r="F493" s="181"/>
      <c r="G493" s="204"/>
      <c r="H493" s="204"/>
    </row>
    <row r="494" spans="1:6">
      <c r="A494" s="205"/>
      <c r="B494" s="206"/>
      <c r="C494" s="207"/>
      <c r="D494" s="206"/>
      <c r="E494" s="208"/>
      <c r="F494" s="206"/>
    </row>
    <row r="495" spans="1:6">
      <c r="A495" s="331" t="s">
        <v>427</v>
      </c>
      <c r="B495" s="331"/>
      <c r="C495" s="331"/>
      <c r="D495" s="331"/>
      <c r="E495" s="331"/>
      <c r="F495" s="331"/>
    </row>
    <row r="496" ht="27" spans="1:6">
      <c r="A496" s="168" t="s">
        <v>3</v>
      </c>
      <c r="B496" s="168" t="s">
        <v>4</v>
      </c>
      <c r="C496" s="312" t="s">
        <v>5</v>
      </c>
      <c r="D496" s="313" t="s">
        <v>6</v>
      </c>
      <c r="E496" s="171" t="s">
        <v>7</v>
      </c>
      <c r="F496" s="170" t="s">
        <v>8</v>
      </c>
    </row>
    <row r="497" ht="22.5" spans="1:6">
      <c r="A497" s="172">
        <f>+A492+1</f>
        <v>369</v>
      </c>
      <c r="B497" s="210" t="s">
        <v>428</v>
      </c>
      <c r="C497" s="183">
        <v>2500</v>
      </c>
      <c r="D497" s="202">
        <v>1000</v>
      </c>
      <c r="E497" s="185">
        <f>+C497*D497</f>
        <v>2500000</v>
      </c>
      <c r="F497" s="177" t="s">
        <v>429</v>
      </c>
    </row>
    <row r="498" spans="1:6">
      <c r="A498" s="172">
        <f>+A497+1</f>
        <v>370</v>
      </c>
      <c r="B498" s="210" t="s">
        <v>430</v>
      </c>
      <c r="C498" s="183">
        <v>10000</v>
      </c>
      <c r="D498" s="202">
        <v>1000</v>
      </c>
      <c r="E498" s="185">
        <f>+C498*D498</f>
        <v>10000000</v>
      </c>
      <c r="F498" s="177" t="s">
        <v>429</v>
      </c>
    </row>
    <row r="499" spans="1:8">
      <c r="A499" s="219"/>
      <c r="B499" s="220"/>
      <c r="C499" s="221"/>
      <c r="D499" s="271"/>
      <c r="E499" s="180">
        <f>SUM(E497:E498)</f>
        <v>12500000</v>
      </c>
      <c r="F499" s="194"/>
      <c r="G499" s="180"/>
      <c r="H499" s="180"/>
    </row>
    <row r="500" spans="1:6">
      <c r="A500" s="160"/>
      <c r="B500" s="212"/>
      <c r="C500" s="213"/>
      <c r="D500" s="214"/>
      <c r="E500" s="163"/>
      <c r="F500" s="181"/>
    </row>
    <row r="501" spans="1:6">
      <c r="A501" s="349" t="s">
        <v>431</v>
      </c>
      <c r="B501" s="350"/>
      <c r="C501" s="350"/>
      <c r="D501" s="350"/>
      <c r="E501" s="350"/>
      <c r="F501" s="351"/>
    </row>
    <row r="502" ht="27" spans="1:6">
      <c r="A502" s="168" t="s">
        <v>3</v>
      </c>
      <c r="B502" s="352" t="s">
        <v>4</v>
      </c>
      <c r="C502" s="312" t="s">
        <v>5</v>
      </c>
      <c r="D502" s="313" t="s">
        <v>6</v>
      </c>
      <c r="E502" s="171" t="s">
        <v>7</v>
      </c>
      <c r="F502" s="170" t="s">
        <v>8</v>
      </c>
    </row>
    <row r="503" spans="1:6">
      <c r="A503" s="353">
        <f>+A498+1</f>
        <v>371</v>
      </c>
      <c r="B503" s="354" t="s">
        <v>432</v>
      </c>
      <c r="C503" s="355"/>
      <c r="D503" s="356"/>
      <c r="E503" s="357">
        <v>120670500</v>
      </c>
      <c r="F503" s="358" t="s">
        <v>433</v>
      </c>
    </row>
    <row r="504" spans="1:8">
      <c r="A504" s="359"/>
      <c r="B504" s="360"/>
      <c r="C504" s="360"/>
      <c r="D504" s="360" t="s">
        <v>11</v>
      </c>
      <c r="E504" s="180">
        <f>+E503</f>
        <v>120670500</v>
      </c>
      <c r="F504" s="181"/>
      <c r="G504" s="180"/>
      <c r="H504" s="180"/>
    </row>
    <row r="505" spans="1:6">
      <c r="A505" s="160"/>
      <c r="B505" s="160"/>
      <c r="C505" s="160"/>
      <c r="D505" s="160"/>
      <c r="E505" s="187"/>
      <c r="F505" s="160"/>
    </row>
    <row r="506" spans="1:6">
      <c r="A506" s="195" t="s">
        <v>434</v>
      </c>
      <c r="B506" s="196"/>
      <c r="C506" s="196"/>
      <c r="D506" s="196"/>
      <c r="E506" s="196"/>
      <c r="F506" s="197"/>
    </row>
    <row r="507" ht="27" spans="1:6">
      <c r="A507" s="198" t="s">
        <v>13</v>
      </c>
      <c r="B507" s="198" t="s">
        <v>4</v>
      </c>
      <c r="C507" s="312" t="s">
        <v>5</v>
      </c>
      <c r="D507" s="313" t="s">
        <v>6</v>
      </c>
      <c r="E507" s="171" t="s">
        <v>7</v>
      </c>
      <c r="F507" s="170" t="s">
        <v>8</v>
      </c>
    </row>
    <row r="508" ht="22.5" spans="1:6">
      <c r="A508" s="172">
        <f>+A503+1</f>
        <v>372</v>
      </c>
      <c r="B508" s="210" t="s">
        <v>435</v>
      </c>
      <c r="C508" s="183">
        <v>10</v>
      </c>
      <c r="D508" s="200">
        <v>510000</v>
      </c>
      <c r="E508" s="185">
        <f t="shared" ref="E508:E532" si="26">+D508*C508</f>
        <v>5100000</v>
      </c>
      <c r="F508" s="107" t="s">
        <v>436</v>
      </c>
    </row>
    <row r="509" spans="1:6">
      <c r="A509" s="172">
        <f>+A508+1</f>
        <v>373</v>
      </c>
      <c r="B509" s="199" t="s">
        <v>437</v>
      </c>
      <c r="C509" s="191">
        <v>60</v>
      </c>
      <c r="D509" s="200">
        <v>20000</v>
      </c>
      <c r="E509" s="185">
        <f t="shared" si="26"/>
        <v>1200000</v>
      </c>
      <c r="F509" s="107" t="s">
        <v>436</v>
      </c>
    </row>
    <row r="510" ht="22.5" spans="1:6">
      <c r="A510" s="172">
        <f t="shared" ref="A510:A532" si="27">+A509+1</f>
        <v>374</v>
      </c>
      <c r="B510" s="199" t="s">
        <v>438</v>
      </c>
      <c r="C510" s="183">
        <v>4</v>
      </c>
      <c r="D510" s="200">
        <v>50000</v>
      </c>
      <c r="E510" s="185">
        <f t="shared" si="26"/>
        <v>200000</v>
      </c>
      <c r="F510" s="107" t="s">
        <v>436</v>
      </c>
    </row>
    <row r="511" ht="22.5" spans="1:6">
      <c r="A511" s="172">
        <f t="shared" si="27"/>
        <v>375</v>
      </c>
      <c r="B511" s="199" t="s">
        <v>439</v>
      </c>
      <c r="C511" s="183">
        <v>4</v>
      </c>
      <c r="D511" s="200">
        <v>50000</v>
      </c>
      <c r="E511" s="185">
        <f t="shared" si="26"/>
        <v>200000</v>
      </c>
      <c r="F511" s="107" t="s">
        <v>436</v>
      </c>
    </row>
    <row r="512" ht="22.5" spans="1:6">
      <c r="A512" s="172">
        <f t="shared" si="27"/>
        <v>376</v>
      </c>
      <c r="B512" s="199" t="s">
        <v>440</v>
      </c>
      <c r="C512" s="183">
        <v>4</v>
      </c>
      <c r="D512" s="200">
        <v>50000</v>
      </c>
      <c r="E512" s="185">
        <f t="shared" si="26"/>
        <v>200000</v>
      </c>
      <c r="F512" s="107" t="s">
        <v>436</v>
      </c>
    </row>
    <row r="513" spans="1:6">
      <c r="A513" s="172">
        <f t="shared" si="27"/>
        <v>377</v>
      </c>
      <c r="B513" s="199" t="s">
        <v>441</v>
      </c>
      <c r="C513" s="183">
        <v>4</v>
      </c>
      <c r="D513" s="200">
        <v>75000</v>
      </c>
      <c r="E513" s="185">
        <f t="shared" si="26"/>
        <v>300000</v>
      </c>
      <c r="F513" s="107" t="s">
        <v>436</v>
      </c>
    </row>
    <row r="514" spans="1:6">
      <c r="A514" s="172">
        <f t="shared" si="27"/>
        <v>378</v>
      </c>
      <c r="B514" s="199" t="s">
        <v>442</v>
      </c>
      <c r="C514" s="191">
        <v>30</v>
      </c>
      <c r="D514" s="200">
        <v>50000</v>
      </c>
      <c r="E514" s="185">
        <f t="shared" si="26"/>
        <v>1500000</v>
      </c>
      <c r="F514" s="107" t="s">
        <v>436</v>
      </c>
    </row>
    <row r="515" spans="1:6">
      <c r="A515" s="172">
        <f t="shared" si="27"/>
        <v>379</v>
      </c>
      <c r="B515" s="199" t="s">
        <v>443</v>
      </c>
      <c r="C515" s="183">
        <v>6</v>
      </c>
      <c r="D515" s="200">
        <v>70000</v>
      </c>
      <c r="E515" s="185">
        <f t="shared" si="26"/>
        <v>420000</v>
      </c>
      <c r="F515" s="107" t="s">
        <v>436</v>
      </c>
    </row>
    <row r="516" spans="1:6">
      <c r="A516" s="172">
        <f t="shared" si="27"/>
        <v>380</v>
      </c>
      <c r="B516" s="199" t="s">
        <v>444</v>
      </c>
      <c r="C516" s="191">
        <v>6</v>
      </c>
      <c r="D516" s="200">
        <v>52000</v>
      </c>
      <c r="E516" s="185">
        <f t="shared" si="26"/>
        <v>312000</v>
      </c>
      <c r="F516" s="107" t="s">
        <v>436</v>
      </c>
    </row>
    <row r="517" spans="1:6">
      <c r="A517" s="172">
        <f t="shared" si="27"/>
        <v>381</v>
      </c>
      <c r="B517" s="199" t="s">
        <v>445</v>
      </c>
      <c r="C517" s="183">
        <v>10</v>
      </c>
      <c r="D517" s="200">
        <v>98750</v>
      </c>
      <c r="E517" s="185">
        <f t="shared" si="26"/>
        <v>987500</v>
      </c>
      <c r="F517" s="107" t="s">
        <v>436</v>
      </c>
    </row>
    <row r="518" spans="1:6">
      <c r="A518" s="172">
        <f t="shared" si="27"/>
        <v>382</v>
      </c>
      <c r="B518" s="199" t="s">
        <v>446</v>
      </c>
      <c r="C518" s="191">
        <v>10</v>
      </c>
      <c r="D518" s="200">
        <v>62000</v>
      </c>
      <c r="E518" s="185">
        <f t="shared" si="26"/>
        <v>620000</v>
      </c>
      <c r="F518" s="107" t="s">
        <v>436</v>
      </c>
    </row>
    <row r="519" spans="1:6">
      <c r="A519" s="172">
        <f t="shared" si="27"/>
        <v>383</v>
      </c>
      <c r="B519" s="199" t="s">
        <v>447</v>
      </c>
      <c r="C519" s="183">
        <v>20</v>
      </c>
      <c r="D519" s="200">
        <v>39500</v>
      </c>
      <c r="E519" s="185">
        <f t="shared" si="26"/>
        <v>790000</v>
      </c>
      <c r="F519" s="107" t="s">
        <v>436</v>
      </c>
    </row>
    <row r="520" spans="1:6">
      <c r="A520" s="172">
        <f t="shared" si="27"/>
        <v>384</v>
      </c>
      <c r="B520" s="199" t="s">
        <v>448</v>
      </c>
      <c r="C520" s="183">
        <v>20</v>
      </c>
      <c r="D520" s="200">
        <v>23000</v>
      </c>
      <c r="E520" s="185">
        <f t="shared" si="26"/>
        <v>460000</v>
      </c>
      <c r="F520" s="107" t="s">
        <v>436</v>
      </c>
    </row>
    <row r="521" spans="1:6">
      <c r="A521" s="172">
        <f t="shared" si="27"/>
        <v>385</v>
      </c>
      <c r="B521" s="199" t="s">
        <v>449</v>
      </c>
      <c r="C521" s="183">
        <v>1</v>
      </c>
      <c r="D521" s="200">
        <v>50000</v>
      </c>
      <c r="E521" s="185">
        <f t="shared" si="26"/>
        <v>50000</v>
      </c>
      <c r="F521" s="107" t="s">
        <v>436</v>
      </c>
    </row>
    <row r="522" spans="1:6">
      <c r="A522" s="172">
        <f t="shared" si="27"/>
        <v>386</v>
      </c>
      <c r="B522" s="199" t="s">
        <v>450</v>
      </c>
      <c r="C522" s="191">
        <v>4</v>
      </c>
      <c r="D522" s="200">
        <v>40000</v>
      </c>
      <c r="E522" s="185">
        <f t="shared" si="26"/>
        <v>160000</v>
      </c>
      <c r="F522" s="107" t="s">
        <v>436</v>
      </c>
    </row>
    <row r="523" spans="1:6">
      <c r="A523" s="172">
        <f t="shared" si="27"/>
        <v>387</v>
      </c>
      <c r="B523" s="199" t="s">
        <v>451</v>
      </c>
      <c r="C523" s="183">
        <v>10</v>
      </c>
      <c r="D523" s="200">
        <v>14000</v>
      </c>
      <c r="E523" s="185">
        <f t="shared" si="26"/>
        <v>140000</v>
      </c>
      <c r="F523" s="107" t="s">
        <v>436</v>
      </c>
    </row>
    <row r="524" spans="1:6">
      <c r="A524" s="172">
        <f t="shared" si="27"/>
        <v>388</v>
      </c>
      <c r="B524" s="199" t="s">
        <v>452</v>
      </c>
      <c r="C524" s="183">
        <v>20</v>
      </c>
      <c r="D524" s="200">
        <v>19500</v>
      </c>
      <c r="E524" s="185">
        <f t="shared" si="26"/>
        <v>390000</v>
      </c>
      <c r="F524" s="107" t="s">
        <v>436</v>
      </c>
    </row>
    <row r="525" spans="1:6">
      <c r="A525" s="172">
        <f t="shared" si="27"/>
        <v>389</v>
      </c>
      <c r="B525" s="199" t="s">
        <v>453</v>
      </c>
      <c r="C525" s="183">
        <v>30</v>
      </c>
      <c r="D525" s="200">
        <v>4500</v>
      </c>
      <c r="E525" s="185">
        <f t="shared" si="26"/>
        <v>135000</v>
      </c>
      <c r="F525" s="107" t="s">
        <v>436</v>
      </c>
    </row>
    <row r="526" spans="1:6">
      <c r="A526" s="172">
        <f t="shared" si="27"/>
        <v>390</v>
      </c>
      <c r="B526" s="199" t="s">
        <v>454</v>
      </c>
      <c r="C526" s="183">
        <v>30</v>
      </c>
      <c r="D526" s="200">
        <v>3500</v>
      </c>
      <c r="E526" s="185">
        <f t="shared" si="26"/>
        <v>105000</v>
      </c>
      <c r="F526" s="107" t="s">
        <v>436</v>
      </c>
    </row>
    <row r="527" ht="33.75" spans="1:6">
      <c r="A527" s="172">
        <f t="shared" si="27"/>
        <v>391</v>
      </c>
      <c r="B527" s="199" t="s">
        <v>455</v>
      </c>
      <c r="C527" s="183">
        <v>2</v>
      </c>
      <c r="D527" s="200">
        <v>520000</v>
      </c>
      <c r="E527" s="185">
        <f t="shared" si="26"/>
        <v>1040000</v>
      </c>
      <c r="F527" s="107" t="s">
        <v>436</v>
      </c>
    </row>
    <row r="528" ht="22.5" spans="1:6">
      <c r="A528" s="172">
        <f t="shared" si="27"/>
        <v>392</v>
      </c>
      <c r="B528" s="199" t="s">
        <v>456</v>
      </c>
      <c r="C528" s="183">
        <v>2</v>
      </c>
      <c r="D528" s="200">
        <v>520000</v>
      </c>
      <c r="E528" s="185">
        <f t="shared" si="26"/>
        <v>1040000</v>
      </c>
      <c r="F528" s="107" t="s">
        <v>436</v>
      </c>
    </row>
    <row r="529" spans="1:6">
      <c r="A529" s="172">
        <f t="shared" si="27"/>
        <v>393</v>
      </c>
      <c r="B529" s="199" t="s">
        <v>457</v>
      </c>
      <c r="C529" s="183">
        <v>12</v>
      </c>
      <c r="D529" s="200">
        <v>7000</v>
      </c>
      <c r="E529" s="185">
        <f t="shared" si="26"/>
        <v>84000</v>
      </c>
      <c r="F529" s="107" t="s">
        <v>436</v>
      </c>
    </row>
    <row r="530" spans="1:6">
      <c r="A530" s="172">
        <f t="shared" si="27"/>
        <v>394</v>
      </c>
      <c r="B530" s="199" t="s">
        <v>458</v>
      </c>
      <c r="C530" s="183">
        <v>4</v>
      </c>
      <c r="D530" s="200">
        <v>10000</v>
      </c>
      <c r="E530" s="185">
        <f t="shared" si="26"/>
        <v>40000</v>
      </c>
      <c r="F530" s="107" t="s">
        <v>436</v>
      </c>
    </row>
    <row r="531" spans="1:6">
      <c r="A531" s="172">
        <f t="shared" si="27"/>
        <v>395</v>
      </c>
      <c r="B531" s="199" t="s">
        <v>459</v>
      </c>
      <c r="C531" s="183">
        <v>20</v>
      </c>
      <c r="D531" s="236">
        <v>50000</v>
      </c>
      <c r="E531" s="315">
        <f t="shared" si="26"/>
        <v>1000000</v>
      </c>
      <c r="F531" s="107" t="s">
        <v>436</v>
      </c>
    </row>
    <row r="532" spans="1:8">
      <c r="A532" s="172">
        <f t="shared" si="27"/>
        <v>396</v>
      </c>
      <c r="B532" s="361" t="s">
        <v>460</v>
      </c>
      <c r="C532" s="362">
        <v>12</v>
      </c>
      <c r="D532" s="202">
        <v>416667</v>
      </c>
      <c r="E532" s="185">
        <f t="shared" si="26"/>
        <v>5000004</v>
      </c>
      <c r="F532" s="107" t="s">
        <v>436</v>
      </c>
      <c r="G532" s="52"/>
      <c r="H532" s="51"/>
    </row>
    <row r="533" spans="1:8">
      <c r="A533" s="160"/>
      <c r="B533" s="212"/>
      <c r="C533" s="213"/>
      <c r="D533" s="214"/>
      <c r="E533" s="204">
        <f>SUM(E508:E532)</f>
        <v>21473504</v>
      </c>
      <c r="F533" s="181"/>
      <c r="G533" s="204"/>
      <c r="H533" s="204"/>
    </row>
    <row r="534" spans="1:6">
      <c r="A534" s="296"/>
      <c r="B534" s="296"/>
      <c r="C534" s="296"/>
      <c r="D534" s="296"/>
      <c r="E534" s="320"/>
      <c r="F534" s="296"/>
    </row>
    <row r="535" spans="1:6">
      <c r="A535" s="195" t="s">
        <v>461</v>
      </c>
      <c r="B535" s="196"/>
      <c r="C535" s="196"/>
      <c r="D535" s="196"/>
      <c r="E535" s="196"/>
      <c r="F535" s="197"/>
    </row>
    <row r="536" ht="27" spans="1:6">
      <c r="A536" s="198" t="s">
        <v>13</v>
      </c>
      <c r="B536" s="198" t="s">
        <v>4</v>
      </c>
      <c r="C536" s="312" t="s">
        <v>5</v>
      </c>
      <c r="D536" s="313" t="s">
        <v>6</v>
      </c>
      <c r="E536" s="171" t="s">
        <v>7</v>
      </c>
      <c r="F536" s="170" t="s">
        <v>8</v>
      </c>
    </row>
    <row r="537" spans="1:6">
      <c r="A537" s="363">
        <f>+A532+1</f>
        <v>397</v>
      </c>
      <c r="B537" s="364" t="s">
        <v>462</v>
      </c>
      <c r="C537" s="365"/>
      <c r="D537" s="366"/>
      <c r="E537" s="357">
        <v>250000000</v>
      </c>
      <c r="F537" s="367" t="s">
        <v>463</v>
      </c>
    </row>
    <row r="538" spans="1:8">
      <c r="A538" s="181"/>
      <c r="B538" s="181"/>
      <c r="C538" s="181"/>
      <c r="D538" s="181" t="s">
        <v>11</v>
      </c>
      <c r="E538" s="180">
        <f>SUM(E537)</f>
        <v>250000000</v>
      </c>
      <c r="F538" s="181"/>
      <c r="G538" s="180"/>
      <c r="H538" s="180"/>
    </row>
    <row r="539" spans="1:6">
      <c r="A539" s="205"/>
      <c r="B539" s="206"/>
      <c r="C539" s="207"/>
      <c r="D539" s="206"/>
      <c r="E539" s="208"/>
      <c r="F539" s="206"/>
    </row>
    <row r="540" spans="1:6">
      <c r="A540" s="167" t="s">
        <v>464</v>
      </c>
      <c r="B540" s="167"/>
      <c r="C540" s="167"/>
      <c r="D540" s="167"/>
      <c r="E540" s="167"/>
      <c r="F540" s="167"/>
    </row>
    <row r="541" ht="27" spans="1:6">
      <c r="A541" s="168" t="s">
        <v>3</v>
      </c>
      <c r="B541" s="168" t="s">
        <v>4</v>
      </c>
      <c r="C541" s="312" t="s">
        <v>5</v>
      </c>
      <c r="D541" s="313" t="s">
        <v>6</v>
      </c>
      <c r="E541" s="171" t="s">
        <v>7</v>
      </c>
      <c r="F541" s="170" t="s">
        <v>8</v>
      </c>
    </row>
    <row r="542" spans="1:6">
      <c r="A542" s="363">
        <f>+A537+1</f>
        <v>398</v>
      </c>
      <c r="B542" s="368" t="s">
        <v>465</v>
      </c>
      <c r="C542" s="369"/>
      <c r="D542" s="356"/>
      <c r="E542" s="357">
        <f>+'[2]POA GHR'!$X$105</f>
        <v>251500000</v>
      </c>
      <c r="F542" s="102" t="s">
        <v>466</v>
      </c>
    </row>
    <row r="543" spans="1:6">
      <c r="A543" s="363">
        <f>+A542+1</f>
        <v>399</v>
      </c>
      <c r="B543" s="370" t="s">
        <v>467</v>
      </c>
      <c r="C543" s="365"/>
      <c r="D543" s="356"/>
      <c r="E543" s="357">
        <f>+'[2]POA GHR'!$X$107</f>
        <v>150500000</v>
      </c>
      <c r="F543" s="102" t="s">
        <v>466</v>
      </c>
    </row>
    <row r="544" spans="1:6">
      <c r="A544" s="363">
        <f>+A543+1</f>
        <v>400</v>
      </c>
      <c r="B544" s="354" t="s">
        <v>468</v>
      </c>
      <c r="C544" s="365">
        <v>12</v>
      </c>
      <c r="D544" s="371">
        <v>750000</v>
      </c>
      <c r="E544" s="357">
        <f>+'[2]POA GHR'!$X$106</f>
        <v>198000000</v>
      </c>
      <c r="F544" s="102" t="s">
        <v>466</v>
      </c>
    </row>
    <row r="545" spans="1:8">
      <c r="A545" s="227"/>
      <c r="B545" s="227"/>
      <c r="C545" s="227"/>
      <c r="D545" s="227"/>
      <c r="E545" s="204">
        <f>SUM(E542:E544)</f>
        <v>600000000</v>
      </c>
      <c r="F545" s="181"/>
      <c r="G545" s="204"/>
      <c r="H545" s="204"/>
    </row>
    <row r="546" spans="1:6">
      <c r="A546" s="205"/>
      <c r="B546" s="206"/>
      <c r="C546" s="207"/>
      <c r="D546" s="206"/>
      <c r="E546" s="208"/>
      <c r="F546" s="206"/>
    </row>
    <row r="547" spans="1:6">
      <c r="A547" s="215" t="s">
        <v>469</v>
      </c>
      <c r="B547" s="216"/>
      <c r="C547" s="216"/>
      <c r="D547" s="216"/>
      <c r="E547" s="216"/>
      <c r="F547" s="217"/>
    </row>
    <row r="548" ht="27" spans="1:6">
      <c r="A548" s="168" t="s">
        <v>13</v>
      </c>
      <c r="B548" s="168" t="s">
        <v>4</v>
      </c>
      <c r="C548" s="312" t="s">
        <v>5</v>
      </c>
      <c r="D548" s="313" t="s">
        <v>6</v>
      </c>
      <c r="E548" s="171" t="s">
        <v>7</v>
      </c>
      <c r="F548" s="170" t="s">
        <v>8</v>
      </c>
    </row>
    <row r="549" ht="22.5" spans="1:8">
      <c r="A549" s="172">
        <f>+A544+1</f>
        <v>401</v>
      </c>
      <c r="B549" s="210" t="s">
        <v>470</v>
      </c>
      <c r="C549" s="183">
        <v>12</v>
      </c>
      <c r="D549" s="175">
        <v>750000</v>
      </c>
      <c r="E549" s="185">
        <f>+D549*C549</f>
        <v>9000000</v>
      </c>
      <c r="F549" s="190" t="s">
        <v>471</v>
      </c>
      <c r="G549" s="235"/>
      <c r="H549" s="254"/>
    </row>
    <row r="550" spans="1:8">
      <c r="A550" s="172">
        <f>+A549+1</f>
        <v>402</v>
      </c>
      <c r="B550" s="199" t="s">
        <v>472</v>
      </c>
      <c r="C550" s="183">
        <v>1</v>
      </c>
      <c r="D550" s="236">
        <v>1000000</v>
      </c>
      <c r="E550" s="185">
        <f>+C550*D550</f>
        <v>1000000</v>
      </c>
      <c r="F550" s="177"/>
      <c r="G550" s="52"/>
      <c r="H550" s="87"/>
    </row>
    <row r="551" spans="1:8">
      <c r="A551" s="160"/>
      <c r="B551" s="161"/>
      <c r="C551" s="161"/>
      <c r="D551" s="161"/>
      <c r="E551" s="204">
        <f>+E550+E549</f>
        <v>10000000</v>
      </c>
      <c r="F551" s="161"/>
      <c r="G551" s="204"/>
      <c r="H551" s="204"/>
    </row>
    <row r="552" spans="1:6">
      <c r="A552" s="219"/>
      <c r="B552" s="220"/>
      <c r="C552" s="221"/>
      <c r="D552" s="372"/>
      <c r="E552" s="187"/>
      <c r="F552" s="181"/>
    </row>
    <row r="553" spans="1:6">
      <c r="A553" s="167" t="s">
        <v>473</v>
      </c>
      <c r="B553" s="167"/>
      <c r="C553" s="167"/>
      <c r="D553" s="167"/>
      <c r="E553" s="167"/>
      <c r="F553" s="167"/>
    </row>
    <row r="554" ht="27" spans="1:6">
      <c r="A554" s="198" t="s">
        <v>13</v>
      </c>
      <c r="B554" s="198" t="s">
        <v>4</v>
      </c>
      <c r="C554" s="312" t="s">
        <v>5</v>
      </c>
      <c r="D554" s="313" t="s">
        <v>6</v>
      </c>
      <c r="E554" s="171" t="s">
        <v>7</v>
      </c>
      <c r="F554" s="170" t="s">
        <v>8</v>
      </c>
    </row>
    <row r="555" spans="1:6">
      <c r="A555" s="373">
        <f>+A550+1</f>
        <v>403</v>
      </c>
      <c r="B555" s="354" t="s">
        <v>474</v>
      </c>
      <c r="C555" s="374">
        <v>24</v>
      </c>
      <c r="D555" s="356">
        <v>2775285</v>
      </c>
      <c r="E555" s="375">
        <f>+D555*C555</f>
        <v>66606840</v>
      </c>
      <c r="F555" s="358" t="s">
        <v>475</v>
      </c>
    </row>
    <row r="556" spans="1:6">
      <c r="A556" s="373">
        <f>+A555+1</f>
        <v>404</v>
      </c>
      <c r="B556" s="354" t="s">
        <v>476</v>
      </c>
      <c r="C556" s="374">
        <v>36</v>
      </c>
      <c r="D556" s="356">
        <v>2775285</v>
      </c>
      <c r="E556" s="375">
        <f>+D556*C556</f>
        <v>99910260</v>
      </c>
      <c r="F556" s="358" t="s">
        <v>475</v>
      </c>
    </row>
    <row r="557" spans="1:6">
      <c r="A557" s="373">
        <f t="shared" ref="A557:A559" si="28">+A556+1</f>
        <v>405</v>
      </c>
      <c r="B557" s="354" t="s">
        <v>477</v>
      </c>
      <c r="C557" s="374">
        <v>30</v>
      </c>
      <c r="D557" s="356">
        <v>2775285</v>
      </c>
      <c r="E557" s="375">
        <f>+D557*C557</f>
        <v>83258550</v>
      </c>
      <c r="F557" s="358" t="s">
        <v>475</v>
      </c>
    </row>
    <row r="558" spans="1:6">
      <c r="A558" s="373">
        <f t="shared" si="28"/>
        <v>406</v>
      </c>
      <c r="B558" s="354" t="s">
        <v>478</v>
      </c>
      <c r="C558" s="374">
        <v>30</v>
      </c>
      <c r="D558" s="356">
        <v>2775285</v>
      </c>
      <c r="E558" s="375">
        <f>+D558*C558</f>
        <v>83258550</v>
      </c>
      <c r="F558" s="358" t="s">
        <v>475</v>
      </c>
    </row>
    <row r="559" spans="1:6">
      <c r="A559" s="373">
        <f t="shared" si="28"/>
        <v>407</v>
      </c>
      <c r="B559" s="354" t="s">
        <v>479</v>
      </c>
      <c r="C559" s="365">
        <v>18</v>
      </c>
      <c r="D559" s="356">
        <v>2775285</v>
      </c>
      <c r="E559" s="375">
        <f>+D559*C559</f>
        <v>49955130</v>
      </c>
      <c r="F559" s="358" t="s">
        <v>475</v>
      </c>
    </row>
    <row r="560" spans="1:8">
      <c r="A560" s="228"/>
      <c r="B560" s="376"/>
      <c r="C560" s="221"/>
      <c r="D560" s="271"/>
      <c r="E560" s="377">
        <f>SUM(E555:E559)</f>
        <v>382989330</v>
      </c>
      <c r="F560" s="223"/>
      <c r="G560" s="377"/>
      <c r="H560" s="377"/>
    </row>
    <row r="561" spans="1:6">
      <c r="A561" s="228"/>
      <c r="B561" s="376"/>
      <c r="C561" s="221"/>
      <c r="D561" s="271"/>
      <c r="E561" s="378"/>
      <c r="F561" s="223"/>
    </row>
    <row r="562" spans="1:6">
      <c r="A562" s="167" t="s">
        <v>480</v>
      </c>
      <c r="B562" s="167"/>
      <c r="C562" s="167"/>
      <c r="D562" s="167"/>
      <c r="E562" s="167"/>
      <c r="F562" s="167"/>
    </row>
    <row r="563" ht="27" spans="1:6">
      <c r="A563" s="168" t="s">
        <v>3</v>
      </c>
      <c r="B563" s="168" t="s">
        <v>4</v>
      </c>
      <c r="C563" s="312" t="s">
        <v>5</v>
      </c>
      <c r="D563" s="313" t="s">
        <v>6</v>
      </c>
      <c r="E563" s="171" t="s">
        <v>7</v>
      </c>
      <c r="F563" s="170" t="s">
        <v>8</v>
      </c>
    </row>
    <row r="564" ht="33.75" spans="1:8">
      <c r="A564" s="230">
        <f>+A559+1</f>
        <v>408</v>
      </c>
      <c r="B564" s="210" t="s">
        <v>481</v>
      </c>
      <c r="C564" s="183">
        <v>12</v>
      </c>
      <c r="D564" s="274">
        <v>1300000</v>
      </c>
      <c r="E564" s="185">
        <f>+D564*C564</f>
        <v>15600000</v>
      </c>
      <c r="F564" s="379" t="s">
        <v>482</v>
      </c>
      <c r="G564" s="235"/>
      <c r="H564" s="235"/>
    </row>
    <row r="565" spans="1:8">
      <c r="A565" s="178"/>
      <c r="B565" s="178"/>
      <c r="C565" s="178"/>
      <c r="D565" s="186"/>
      <c r="E565" s="380">
        <f>SUM(E564:E564)</f>
        <v>15600000</v>
      </c>
      <c r="F565" s="181" t="s">
        <v>11</v>
      </c>
      <c r="G565" s="380"/>
      <c r="H565" s="380"/>
    </row>
    <row r="566" spans="1:6">
      <c r="A566" s="178"/>
      <c r="B566" s="179"/>
      <c r="C566" s="323"/>
      <c r="D566" s="181"/>
      <c r="E566" s="381"/>
      <c r="F566" s="181"/>
    </row>
    <row r="567" spans="1:6">
      <c r="A567" s="228"/>
      <c r="B567" s="376"/>
      <c r="C567" s="221"/>
      <c r="D567" s="271"/>
      <c r="E567" s="378"/>
      <c r="F567" s="223"/>
    </row>
    <row r="568" spans="1:6">
      <c r="A568" s="195" t="s">
        <v>483</v>
      </c>
      <c r="B568" s="196"/>
      <c r="C568" s="196"/>
      <c r="D568" s="196"/>
      <c r="E568" s="196"/>
      <c r="F568" s="197"/>
    </row>
    <row r="569" ht="27" spans="1:6">
      <c r="A569" s="198" t="s">
        <v>13</v>
      </c>
      <c r="B569" s="198" t="s">
        <v>4</v>
      </c>
      <c r="C569" s="312" t="s">
        <v>5</v>
      </c>
      <c r="D569" s="313" t="s">
        <v>6</v>
      </c>
      <c r="E569" s="171" t="s">
        <v>7</v>
      </c>
      <c r="F569" s="170" t="s">
        <v>8</v>
      </c>
    </row>
    <row r="570" ht="56.25" spans="1:11">
      <c r="A570" s="382">
        <f>+A564+1</f>
        <v>409</v>
      </c>
      <c r="B570" s="383" t="s">
        <v>484</v>
      </c>
      <c r="C570" s="384">
        <v>12</v>
      </c>
      <c r="D570" s="385">
        <f>+E570/12</f>
        <v>29166666.6416667</v>
      </c>
      <c r="E570" s="386">
        <v>349999999.7</v>
      </c>
      <c r="F570" s="387" t="s">
        <v>485</v>
      </c>
      <c r="G570" s="52"/>
      <c r="H570" s="388"/>
      <c r="I570" s="52"/>
      <c r="J570" s="87"/>
      <c r="K570" s="52"/>
    </row>
    <row r="571" ht="22.5" spans="1:6">
      <c r="A571" s="389">
        <f>+A570+1</f>
        <v>410</v>
      </c>
      <c r="B571" s="390" t="s">
        <v>486</v>
      </c>
      <c r="C571" s="391">
        <v>2</v>
      </c>
      <c r="D571" s="392">
        <v>12500000</v>
      </c>
      <c r="E571" s="393">
        <v>25000000</v>
      </c>
      <c r="F571" s="387" t="s">
        <v>485</v>
      </c>
    </row>
    <row r="572" ht="22.5" spans="1:6">
      <c r="A572" s="389">
        <f t="shared" ref="A572:A580" si="29">+A571+1</f>
        <v>411</v>
      </c>
      <c r="B572" s="210" t="s">
        <v>487</v>
      </c>
      <c r="C572" s="174">
        <v>2</v>
      </c>
      <c r="D572" s="392">
        <v>15000000</v>
      </c>
      <c r="E572" s="233">
        <v>30000000</v>
      </c>
      <c r="F572" s="387" t="s">
        <v>485</v>
      </c>
    </row>
    <row r="573" ht="67.5" spans="1:6">
      <c r="A573" s="389">
        <f t="shared" si="29"/>
        <v>412</v>
      </c>
      <c r="B573" s="210" t="s">
        <v>488</v>
      </c>
      <c r="C573" s="174">
        <v>2</v>
      </c>
      <c r="D573" s="392">
        <v>9000000</v>
      </c>
      <c r="E573" s="233">
        <v>18000000</v>
      </c>
      <c r="F573" s="387" t="s">
        <v>485</v>
      </c>
    </row>
    <row r="574" ht="22.5" spans="1:6">
      <c r="A574" s="389">
        <f t="shared" si="29"/>
        <v>413</v>
      </c>
      <c r="B574" s="210" t="s">
        <v>489</v>
      </c>
      <c r="C574" s="174">
        <v>2</v>
      </c>
      <c r="D574" s="392">
        <v>7500000</v>
      </c>
      <c r="E574" s="233">
        <v>15000000</v>
      </c>
      <c r="F574" s="387" t="s">
        <v>485</v>
      </c>
    </row>
    <row r="575" spans="1:6">
      <c r="A575" s="389">
        <f t="shared" si="29"/>
        <v>414</v>
      </c>
      <c r="B575" s="210" t="s">
        <v>490</v>
      </c>
      <c r="C575" s="174">
        <v>1</v>
      </c>
      <c r="D575" s="392">
        <v>24000000</v>
      </c>
      <c r="E575" s="233">
        <v>24000000</v>
      </c>
      <c r="F575" s="387" t="s">
        <v>485</v>
      </c>
    </row>
    <row r="576" ht="22.5" spans="1:6">
      <c r="A576" s="389">
        <f t="shared" si="29"/>
        <v>415</v>
      </c>
      <c r="B576" s="210" t="s">
        <v>491</v>
      </c>
      <c r="C576" s="174">
        <v>1</v>
      </c>
      <c r="D576" s="392">
        <v>15500000</v>
      </c>
      <c r="E576" s="233">
        <v>15500000</v>
      </c>
      <c r="F576" s="387" t="s">
        <v>485</v>
      </c>
    </row>
    <row r="577" ht="33.75" spans="1:6">
      <c r="A577" s="389">
        <f t="shared" si="29"/>
        <v>416</v>
      </c>
      <c r="B577" s="210" t="s">
        <v>492</v>
      </c>
      <c r="C577" s="174">
        <v>6</v>
      </c>
      <c r="D577" s="392">
        <f t="shared" ref="D577" si="30">+E577/12</f>
        <v>1250000</v>
      </c>
      <c r="E577" s="233">
        <v>15000000</v>
      </c>
      <c r="F577" s="387" t="s">
        <v>485</v>
      </c>
    </row>
    <row r="578" ht="22.5" spans="1:8">
      <c r="A578" s="389">
        <f t="shared" si="29"/>
        <v>417</v>
      </c>
      <c r="B578" s="210" t="s">
        <v>493</v>
      </c>
      <c r="C578" s="183">
        <v>11.5</v>
      </c>
      <c r="D578" s="394">
        <f>+E578/C578</f>
        <v>2500000</v>
      </c>
      <c r="E578" s="176">
        <v>28750000</v>
      </c>
      <c r="F578" s="387" t="s">
        <v>485</v>
      </c>
      <c r="G578" s="254"/>
      <c r="H578" s="254"/>
    </row>
    <row r="579" ht="22.5" spans="1:8">
      <c r="A579" s="389">
        <f t="shared" si="29"/>
        <v>418</v>
      </c>
      <c r="B579" s="210" t="s">
        <v>494</v>
      </c>
      <c r="C579" s="183">
        <v>1</v>
      </c>
      <c r="D579" s="394">
        <f>+E579/C579</f>
        <v>13000000</v>
      </c>
      <c r="E579" s="176">
        <v>13000000</v>
      </c>
      <c r="F579" s="387" t="s">
        <v>485</v>
      </c>
      <c r="G579" s="254"/>
      <c r="H579" s="260"/>
    </row>
    <row r="580" spans="1:8">
      <c r="A580" s="389">
        <f t="shared" si="29"/>
        <v>419</v>
      </c>
      <c r="B580" s="210" t="s">
        <v>495</v>
      </c>
      <c r="C580" s="183">
        <v>11.5</v>
      </c>
      <c r="D580" s="394">
        <f>+E580/C580</f>
        <v>1600000</v>
      </c>
      <c r="E580" s="176">
        <v>18400000</v>
      </c>
      <c r="F580" s="387" t="s">
        <v>485</v>
      </c>
      <c r="G580" s="254"/>
      <c r="H580" s="254"/>
    </row>
    <row r="581" spans="1:8">
      <c r="A581" s="160"/>
      <c r="B581" s="395"/>
      <c r="C581" s="181"/>
      <c r="D581" s="395">
        <f>+E581+E261</f>
        <v>777256621.7</v>
      </c>
      <c r="E581" s="204">
        <f>SUM(E570:E580)</f>
        <v>552649999.7</v>
      </c>
      <c r="F581" s="181"/>
      <c r="G581" s="204"/>
      <c r="H581" s="204"/>
    </row>
    <row r="582" spans="1:6">
      <c r="A582" s="160"/>
      <c r="B582" s="161"/>
      <c r="C582" s="161"/>
      <c r="D582" s="161"/>
      <c r="E582" s="305"/>
      <c r="F582" s="181"/>
    </row>
    <row r="583" spans="1:6">
      <c r="A583" s="396" t="s">
        <v>496</v>
      </c>
      <c r="B583" s="397"/>
      <c r="C583" s="397"/>
      <c r="D583" s="397"/>
      <c r="E583" s="397"/>
      <c r="F583" s="398"/>
    </row>
    <row r="584" ht="27" spans="1:6">
      <c r="A584" s="198" t="s">
        <v>13</v>
      </c>
      <c r="B584" s="198" t="s">
        <v>4</v>
      </c>
      <c r="C584" s="312" t="s">
        <v>5</v>
      </c>
      <c r="D584" s="313" t="s">
        <v>6</v>
      </c>
      <c r="E584" s="171" t="s">
        <v>7</v>
      </c>
      <c r="F584" s="170" t="s">
        <v>8</v>
      </c>
    </row>
    <row r="585" spans="1:8">
      <c r="A585" s="389">
        <f>+A580+1</f>
        <v>420</v>
      </c>
      <c r="B585" s="390" t="s">
        <v>497</v>
      </c>
      <c r="C585" s="399">
        <v>11</v>
      </c>
      <c r="D585" s="392">
        <v>8500000</v>
      </c>
      <c r="E585" s="400">
        <f t="shared" ref="E585:E610" si="31">+D585*C585</f>
        <v>93500000</v>
      </c>
      <c r="F585" s="401" t="s">
        <v>498</v>
      </c>
      <c r="G585" s="402"/>
      <c r="H585" s="254"/>
    </row>
    <row r="586" spans="1:8">
      <c r="A586" s="246">
        <f>+A585+1</f>
        <v>421</v>
      </c>
      <c r="B586" s="210" t="s">
        <v>499</v>
      </c>
      <c r="C586" s="399">
        <v>11</v>
      </c>
      <c r="D586" s="202">
        <v>2500000</v>
      </c>
      <c r="E586" s="176">
        <f t="shared" si="31"/>
        <v>27500000</v>
      </c>
      <c r="F586" s="107" t="s">
        <v>498</v>
      </c>
      <c r="G586" s="403"/>
      <c r="H586" s="254"/>
    </row>
    <row r="587" spans="1:8">
      <c r="A587" s="246">
        <f t="shared" ref="A587:A619" si="32">+A586+1</f>
        <v>422</v>
      </c>
      <c r="B587" s="210" t="s">
        <v>500</v>
      </c>
      <c r="C587" s="399">
        <v>11</v>
      </c>
      <c r="D587" s="202">
        <v>8500000</v>
      </c>
      <c r="E587" s="176">
        <f t="shared" si="31"/>
        <v>93500000</v>
      </c>
      <c r="F587" s="107" t="s">
        <v>498</v>
      </c>
      <c r="G587" s="402"/>
      <c r="H587" s="254"/>
    </row>
    <row r="588" spans="1:8">
      <c r="A588" s="246">
        <f t="shared" si="32"/>
        <v>423</v>
      </c>
      <c r="B588" s="210" t="s">
        <v>501</v>
      </c>
      <c r="C588" s="399">
        <v>11</v>
      </c>
      <c r="D588" s="202">
        <v>4000000</v>
      </c>
      <c r="E588" s="176">
        <f t="shared" si="31"/>
        <v>44000000</v>
      </c>
      <c r="F588" s="107" t="s">
        <v>498</v>
      </c>
      <c r="G588" s="402"/>
      <c r="H588" s="254"/>
    </row>
    <row r="589" spans="1:8">
      <c r="A589" s="246">
        <f t="shared" si="32"/>
        <v>424</v>
      </c>
      <c r="B589" s="210" t="s">
        <v>502</v>
      </c>
      <c r="C589" s="399">
        <v>11</v>
      </c>
      <c r="D589" s="202">
        <v>3500000</v>
      </c>
      <c r="E589" s="176">
        <f t="shared" si="31"/>
        <v>38500000</v>
      </c>
      <c r="F589" s="107" t="s">
        <v>498</v>
      </c>
      <c r="G589" s="402"/>
      <c r="H589" s="402"/>
    </row>
    <row r="590" spans="1:8">
      <c r="A590" s="246">
        <f t="shared" si="32"/>
        <v>425</v>
      </c>
      <c r="B590" s="210" t="s">
        <v>503</v>
      </c>
      <c r="C590" s="399">
        <v>11</v>
      </c>
      <c r="D590" s="202">
        <v>2000000</v>
      </c>
      <c r="E590" s="176">
        <f t="shared" si="31"/>
        <v>22000000</v>
      </c>
      <c r="F590" s="107" t="s">
        <v>498</v>
      </c>
      <c r="G590" s="402"/>
      <c r="H590" s="254"/>
    </row>
    <row r="591" spans="1:8">
      <c r="A591" s="246">
        <f t="shared" si="32"/>
        <v>426</v>
      </c>
      <c r="B591" s="210" t="s">
        <v>504</v>
      </c>
      <c r="C591" s="399">
        <v>11</v>
      </c>
      <c r="D591" s="202">
        <v>1700000</v>
      </c>
      <c r="E591" s="176">
        <f t="shared" si="31"/>
        <v>18700000</v>
      </c>
      <c r="F591" s="107" t="s">
        <v>498</v>
      </c>
      <c r="G591" s="404"/>
      <c r="H591" s="254"/>
    </row>
    <row r="592" spans="1:8">
      <c r="A592" s="246">
        <f t="shared" si="32"/>
        <v>427</v>
      </c>
      <c r="B592" s="210" t="s">
        <v>505</v>
      </c>
      <c r="C592" s="183">
        <v>22</v>
      </c>
      <c r="D592" s="202">
        <v>8500000</v>
      </c>
      <c r="E592" s="176">
        <f t="shared" si="31"/>
        <v>187000000</v>
      </c>
      <c r="F592" s="107" t="s">
        <v>498</v>
      </c>
      <c r="G592" s="404"/>
      <c r="H592" s="254"/>
    </row>
    <row r="593" spans="1:8">
      <c r="A593" s="246">
        <f t="shared" si="32"/>
        <v>428</v>
      </c>
      <c r="B593" s="210" t="s">
        <v>506</v>
      </c>
      <c r="C593" s="183">
        <v>23</v>
      </c>
      <c r="D593" s="202">
        <v>7500000</v>
      </c>
      <c r="E593" s="176">
        <f t="shared" si="31"/>
        <v>172500000</v>
      </c>
      <c r="F593" s="107" t="s">
        <v>498</v>
      </c>
      <c r="G593" s="402"/>
      <c r="H593" s="254"/>
    </row>
    <row r="594" spans="1:8">
      <c r="A594" s="246">
        <f t="shared" si="32"/>
        <v>429</v>
      </c>
      <c r="B594" s="210" t="s">
        <v>507</v>
      </c>
      <c r="C594" s="183">
        <v>23</v>
      </c>
      <c r="D594" s="202">
        <v>8500000</v>
      </c>
      <c r="E594" s="176">
        <f t="shared" si="31"/>
        <v>195500000</v>
      </c>
      <c r="F594" s="107" t="s">
        <v>498</v>
      </c>
      <c r="G594" s="404"/>
      <c r="H594" s="254"/>
    </row>
    <row r="595" spans="1:8">
      <c r="A595" s="246">
        <f t="shared" si="32"/>
        <v>430</v>
      </c>
      <c r="B595" s="210" t="s">
        <v>508</v>
      </c>
      <c r="C595" s="183">
        <v>23</v>
      </c>
      <c r="D595" s="202">
        <v>2000000</v>
      </c>
      <c r="E595" s="176">
        <f t="shared" si="31"/>
        <v>46000000</v>
      </c>
      <c r="F595" s="107" t="s">
        <v>498</v>
      </c>
      <c r="G595" s="403"/>
      <c r="H595" s="254"/>
    </row>
    <row r="596" spans="1:8">
      <c r="A596" s="246">
        <f t="shared" si="32"/>
        <v>431</v>
      </c>
      <c r="B596" s="210" t="s">
        <v>509</v>
      </c>
      <c r="C596" s="183">
        <v>23</v>
      </c>
      <c r="D596" s="202">
        <v>1700000</v>
      </c>
      <c r="E596" s="176">
        <f t="shared" si="31"/>
        <v>39100000</v>
      </c>
      <c r="F596" s="107" t="s">
        <v>498</v>
      </c>
      <c r="G596" s="404"/>
      <c r="H596" s="254"/>
    </row>
    <row r="597" spans="1:8">
      <c r="A597" s="246">
        <f t="shared" si="32"/>
        <v>432</v>
      </c>
      <c r="B597" s="210" t="s">
        <v>510</v>
      </c>
      <c r="C597" s="183">
        <v>23</v>
      </c>
      <c r="D597" s="202">
        <v>6700000</v>
      </c>
      <c r="E597" s="176">
        <f t="shared" si="31"/>
        <v>154100000</v>
      </c>
      <c r="F597" s="107" t="s">
        <v>498</v>
      </c>
      <c r="G597" s="405"/>
      <c r="H597" s="254"/>
    </row>
    <row r="598" spans="1:8">
      <c r="A598" s="246">
        <f t="shared" si="32"/>
        <v>433</v>
      </c>
      <c r="B598" s="210" t="s">
        <v>511</v>
      </c>
      <c r="C598" s="183">
        <v>46</v>
      </c>
      <c r="D598" s="202">
        <v>2000000</v>
      </c>
      <c r="E598" s="176">
        <f t="shared" si="31"/>
        <v>92000000</v>
      </c>
      <c r="F598" s="107" t="s">
        <v>498</v>
      </c>
      <c r="G598" s="406"/>
      <c r="H598" s="254"/>
    </row>
    <row r="599" ht="22.5" spans="1:8">
      <c r="A599" s="246">
        <f t="shared" si="32"/>
        <v>434</v>
      </c>
      <c r="B599" s="210" t="s">
        <v>512</v>
      </c>
      <c r="C599" s="399">
        <v>11.5</v>
      </c>
      <c r="D599" s="202">
        <v>2500000</v>
      </c>
      <c r="E599" s="176">
        <f t="shared" si="31"/>
        <v>28750000</v>
      </c>
      <c r="F599" s="107" t="s">
        <v>498</v>
      </c>
      <c r="G599" s="405"/>
      <c r="H599" s="254"/>
    </row>
    <row r="600" spans="1:8">
      <c r="A600" s="246">
        <f t="shared" si="32"/>
        <v>435</v>
      </c>
      <c r="B600" s="210" t="s">
        <v>513</v>
      </c>
      <c r="C600" s="399">
        <v>11.5</v>
      </c>
      <c r="D600" s="202">
        <v>2800000</v>
      </c>
      <c r="E600" s="176">
        <f t="shared" si="31"/>
        <v>32200000</v>
      </c>
      <c r="F600" s="107" t="s">
        <v>498</v>
      </c>
      <c r="G600" s="405"/>
      <c r="H600" s="254"/>
    </row>
    <row r="601" spans="1:8">
      <c r="A601" s="246">
        <f t="shared" si="32"/>
        <v>436</v>
      </c>
      <c r="B601" s="210" t="s">
        <v>514</v>
      </c>
      <c r="C601" s="399">
        <v>11.5</v>
      </c>
      <c r="D601" s="202">
        <v>5500000</v>
      </c>
      <c r="E601" s="176">
        <f t="shared" si="31"/>
        <v>63250000</v>
      </c>
      <c r="F601" s="107" t="s">
        <v>498</v>
      </c>
      <c r="G601" s="406"/>
      <c r="H601" s="254"/>
    </row>
    <row r="602" spans="1:8">
      <c r="A602" s="246">
        <f t="shared" si="32"/>
        <v>437</v>
      </c>
      <c r="B602" s="210" t="s">
        <v>515</v>
      </c>
      <c r="C602" s="399">
        <v>11.5</v>
      </c>
      <c r="D602" s="202">
        <v>2750000</v>
      </c>
      <c r="E602" s="176">
        <f t="shared" si="31"/>
        <v>31625000</v>
      </c>
      <c r="F602" s="107" t="s">
        <v>498</v>
      </c>
      <c r="G602" s="405"/>
      <c r="H602" s="254"/>
    </row>
    <row r="603" spans="1:8">
      <c r="A603" s="257">
        <f t="shared" si="32"/>
        <v>438</v>
      </c>
      <c r="B603" s="247" t="s">
        <v>516</v>
      </c>
      <c r="C603" s="407">
        <v>11.5</v>
      </c>
      <c r="D603" s="249">
        <v>2800000</v>
      </c>
      <c r="E603" s="250">
        <f t="shared" si="31"/>
        <v>32200000</v>
      </c>
      <c r="F603" s="110" t="s">
        <v>498</v>
      </c>
      <c r="G603" s="405"/>
      <c r="H603" s="254"/>
    </row>
    <row r="604" spans="1:8">
      <c r="A604" s="246">
        <f t="shared" si="32"/>
        <v>439</v>
      </c>
      <c r="B604" s="210" t="s">
        <v>517</v>
      </c>
      <c r="C604" s="183">
        <v>23</v>
      </c>
      <c r="D604" s="202">
        <v>1700000</v>
      </c>
      <c r="E604" s="176">
        <f t="shared" si="31"/>
        <v>39100000</v>
      </c>
      <c r="F604" s="107" t="s">
        <v>498</v>
      </c>
      <c r="G604" s="406"/>
      <c r="H604" s="254"/>
    </row>
    <row r="605" spans="1:8">
      <c r="A605" s="246">
        <f t="shared" si="32"/>
        <v>440</v>
      </c>
      <c r="B605" s="210" t="s">
        <v>518</v>
      </c>
      <c r="C605" s="183">
        <v>23</v>
      </c>
      <c r="D605" s="202">
        <v>8500000</v>
      </c>
      <c r="E605" s="176">
        <f t="shared" si="31"/>
        <v>195500000</v>
      </c>
      <c r="F605" s="107" t="s">
        <v>498</v>
      </c>
      <c r="G605" s="406"/>
      <c r="H605" s="254"/>
    </row>
    <row r="606" spans="1:8">
      <c r="A606" s="246">
        <f t="shared" si="32"/>
        <v>441</v>
      </c>
      <c r="B606" s="210" t="s">
        <v>519</v>
      </c>
      <c r="C606" s="183">
        <v>11.5</v>
      </c>
      <c r="D606" s="300">
        <v>5000000</v>
      </c>
      <c r="E606" s="176">
        <f t="shared" si="31"/>
        <v>57500000</v>
      </c>
      <c r="F606" s="107" t="s">
        <v>498</v>
      </c>
      <c r="G606" s="405"/>
      <c r="H606" s="254"/>
    </row>
    <row r="607" spans="1:8">
      <c r="A607" s="246">
        <f t="shared" si="32"/>
        <v>442</v>
      </c>
      <c r="B607" s="210" t="s">
        <v>520</v>
      </c>
      <c r="C607" s="183">
        <v>11.5</v>
      </c>
      <c r="D607" s="300">
        <v>2500000</v>
      </c>
      <c r="E607" s="176">
        <f t="shared" si="31"/>
        <v>28750000</v>
      </c>
      <c r="F607" s="107" t="s">
        <v>498</v>
      </c>
      <c r="G607" s="405"/>
      <c r="H607" s="254"/>
    </row>
    <row r="608" spans="1:8">
      <c r="A608" s="246">
        <f t="shared" si="32"/>
        <v>443</v>
      </c>
      <c r="B608" s="210" t="s">
        <v>521</v>
      </c>
      <c r="C608" s="183">
        <v>11.5</v>
      </c>
      <c r="D608" s="300">
        <v>2500000</v>
      </c>
      <c r="E608" s="176">
        <f t="shared" si="31"/>
        <v>28750000</v>
      </c>
      <c r="F608" s="107" t="s">
        <v>498</v>
      </c>
      <c r="G608" s="405"/>
      <c r="H608" s="254"/>
    </row>
    <row r="609" spans="1:8">
      <c r="A609" s="246">
        <f t="shared" si="32"/>
        <v>444</v>
      </c>
      <c r="B609" s="210" t="s">
        <v>522</v>
      </c>
      <c r="C609" s="183">
        <v>34.5</v>
      </c>
      <c r="D609" s="300">
        <v>2500000</v>
      </c>
      <c r="E609" s="176">
        <f t="shared" si="31"/>
        <v>86250000</v>
      </c>
      <c r="F609" s="107" t="s">
        <v>498</v>
      </c>
      <c r="G609" s="406"/>
      <c r="H609" s="254"/>
    </row>
    <row r="610" ht="22.5" spans="1:8">
      <c r="A610" s="246">
        <f t="shared" si="32"/>
        <v>445</v>
      </c>
      <c r="B610" s="210" t="s">
        <v>523</v>
      </c>
      <c r="C610" s="183">
        <v>11.5</v>
      </c>
      <c r="D610" s="300">
        <v>8400000</v>
      </c>
      <c r="E610" s="176">
        <f t="shared" si="31"/>
        <v>96600000</v>
      </c>
      <c r="F610" s="107" t="s">
        <v>498</v>
      </c>
      <c r="G610" s="406"/>
      <c r="H610" s="254"/>
    </row>
    <row r="611" spans="1:8">
      <c r="A611" s="246">
        <f t="shared" si="32"/>
        <v>446</v>
      </c>
      <c r="B611" s="210" t="s">
        <v>524</v>
      </c>
      <c r="C611" s="183">
        <v>11.5</v>
      </c>
      <c r="D611" s="300">
        <v>2000000</v>
      </c>
      <c r="E611" s="176">
        <f>+C611*D611</f>
        <v>23000000</v>
      </c>
      <c r="F611" s="107" t="s">
        <v>498</v>
      </c>
      <c r="G611" s="405"/>
      <c r="H611" s="254"/>
    </row>
    <row r="612" ht="33.75" spans="1:8">
      <c r="A612" s="246">
        <f t="shared" si="32"/>
        <v>447</v>
      </c>
      <c r="B612" s="408" t="s">
        <v>525</v>
      </c>
      <c r="C612" s="183">
        <v>11.5</v>
      </c>
      <c r="D612" s="202">
        <v>1600000</v>
      </c>
      <c r="E612" s="176">
        <f t="shared" ref="E612:E619" si="33">+D612*C612</f>
        <v>18400000</v>
      </c>
      <c r="F612" s="107" t="s">
        <v>498</v>
      </c>
      <c r="G612" s="405"/>
      <c r="H612" s="254"/>
    </row>
    <row r="613" ht="22.5" spans="1:8">
      <c r="A613" s="246">
        <f t="shared" si="32"/>
        <v>448</v>
      </c>
      <c r="B613" s="210" t="s">
        <v>526</v>
      </c>
      <c r="C613" s="183">
        <v>23</v>
      </c>
      <c r="D613" s="202">
        <v>1600000</v>
      </c>
      <c r="E613" s="176">
        <f t="shared" si="33"/>
        <v>36800000</v>
      </c>
      <c r="F613" s="107" t="s">
        <v>498</v>
      </c>
      <c r="G613" s="402"/>
      <c r="H613" s="254"/>
    </row>
    <row r="614" spans="1:8">
      <c r="A614" s="246">
        <f t="shared" si="32"/>
        <v>449</v>
      </c>
      <c r="B614" s="210" t="s">
        <v>527</v>
      </c>
      <c r="C614" s="183">
        <v>11.5</v>
      </c>
      <c r="D614" s="202">
        <v>1800000</v>
      </c>
      <c r="E614" s="176">
        <f t="shared" si="33"/>
        <v>20700000</v>
      </c>
      <c r="F614" s="107" t="s">
        <v>498</v>
      </c>
      <c r="G614" s="403"/>
      <c r="H614" s="254"/>
    </row>
    <row r="615" spans="1:8">
      <c r="A615" s="257">
        <f t="shared" si="32"/>
        <v>450</v>
      </c>
      <c r="B615" s="247" t="s">
        <v>528</v>
      </c>
      <c r="C615" s="248">
        <v>11.5</v>
      </c>
      <c r="D615" s="249">
        <v>1600000</v>
      </c>
      <c r="E615" s="250">
        <f t="shared" si="33"/>
        <v>18400000</v>
      </c>
      <c r="F615" s="110" t="s">
        <v>498</v>
      </c>
      <c r="G615" s="403"/>
      <c r="H615" s="254"/>
    </row>
    <row r="616" ht="22.5" spans="1:8">
      <c r="A616" s="246">
        <f t="shared" si="32"/>
        <v>451</v>
      </c>
      <c r="B616" s="210" t="s">
        <v>529</v>
      </c>
      <c r="C616" s="183">
        <v>23</v>
      </c>
      <c r="D616" s="300">
        <v>1600000</v>
      </c>
      <c r="E616" s="176">
        <f t="shared" si="33"/>
        <v>36800000</v>
      </c>
      <c r="F616" s="107" t="s">
        <v>498</v>
      </c>
      <c r="G616" s="402"/>
      <c r="H616" s="254"/>
    </row>
    <row r="617" ht="22.5" spans="1:8">
      <c r="A617" s="246">
        <f t="shared" si="32"/>
        <v>452</v>
      </c>
      <c r="B617" s="210" t="s">
        <v>530</v>
      </c>
      <c r="C617" s="183">
        <v>23</v>
      </c>
      <c r="D617" s="300">
        <v>1600000</v>
      </c>
      <c r="E617" s="176">
        <f t="shared" si="33"/>
        <v>36800000</v>
      </c>
      <c r="F617" s="107" t="s">
        <v>498</v>
      </c>
      <c r="G617" s="403"/>
      <c r="H617" s="254"/>
    </row>
    <row r="618" ht="22.5" spans="1:8">
      <c r="A618" s="246">
        <f t="shared" si="32"/>
        <v>453</v>
      </c>
      <c r="B618" s="210" t="s">
        <v>531</v>
      </c>
      <c r="C618" s="183">
        <v>11.5</v>
      </c>
      <c r="D618" s="202">
        <v>3000000</v>
      </c>
      <c r="E618" s="176">
        <f t="shared" si="33"/>
        <v>34500000</v>
      </c>
      <c r="F618" s="107" t="s">
        <v>498</v>
      </c>
      <c r="G618" s="402"/>
      <c r="H618" s="254"/>
    </row>
    <row r="619" ht="22.5" spans="1:8">
      <c r="A619" s="363">
        <f t="shared" si="32"/>
        <v>454</v>
      </c>
      <c r="B619" s="354" t="s">
        <v>532</v>
      </c>
      <c r="C619" s="365">
        <v>12</v>
      </c>
      <c r="D619" s="409">
        <v>4000000</v>
      </c>
      <c r="E619" s="375">
        <f t="shared" si="33"/>
        <v>48000000</v>
      </c>
      <c r="F619" s="100" t="s">
        <v>498</v>
      </c>
      <c r="G619" s="402"/>
      <c r="H619" s="402"/>
    </row>
    <row r="620" spans="1:8">
      <c r="A620" s="160"/>
      <c r="B620" s="161"/>
      <c r="C620" s="161"/>
      <c r="D620" s="161"/>
      <c r="E620" s="204">
        <f>SUM(E585:E619)</f>
        <v>2217775000</v>
      </c>
      <c r="F620" s="161"/>
      <c r="G620" s="204"/>
      <c r="H620" s="204"/>
    </row>
    <row r="621" spans="1:6">
      <c r="A621" s="160"/>
      <c r="B621" s="161"/>
      <c r="C621" s="323"/>
      <c r="D621" s="181"/>
      <c r="E621" s="163"/>
      <c r="F621" s="161"/>
    </row>
    <row r="622" spans="1:6">
      <c r="A622" s="396" t="s">
        <v>533</v>
      </c>
      <c r="B622" s="397"/>
      <c r="C622" s="397"/>
      <c r="D622" s="397"/>
      <c r="E622" s="397"/>
      <c r="F622" s="398"/>
    </row>
    <row r="623" ht="27" spans="1:6">
      <c r="A623" s="198" t="s">
        <v>13</v>
      </c>
      <c r="B623" s="198" t="s">
        <v>4</v>
      </c>
      <c r="C623" s="312" t="s">
        <v>5</v>
      </c>
      <c r="D623" s="313" t="s">
        <v>6</v>
      </c>
      <c r="E623" s="171" t="s">
        <v>7</v>
      </c>
      <c r="F623" s="170" t="s">
        <v>8</v>
      </c>
    </row>
    <row r="624" spans="1:6">
      <c r="A624" s="373">
        <f>+A619+1</f>
        <v>455</v>
      </c>
      <c r="B624" s="354" t="s">
        <v>534</v>
      </c>
      <c r="C624" s="365">
        <v>210</v>
      </c>
      <c r="D624" s="409">
        <v>2775285</v>
      </c>
      <c r="E624" s="375">
        <f t="shared" ref="E624:E630" si="34">+D624*C624</f>
        <v>582809850</v>
      </c>
      <c r="F624" s="100" t="s">
        <v>535</v>
      </c>
    </row>
    <row r="625" spans="1:6">
      <c r="A625" s="373">
        <f>+A624+1</f>
        <v>456</v>
      </c>
      <c r="B625" s="354" t="s">
        <v>536</v>
      </c>
      <c r="C625" s="365">
        <v>48</v>
      </c>
      <c r="D625" s="409">
        <v>2775285</v>
      </c>
      <c r="E625" s="375">
        <f t="shared" si="34"/>
        <v>133213680</v>
      </c>
      <c r="F625" s="100" t="s">
        <v>535</v>
      </c>
    </row>
    <row r="626" spans="1:6">
      <c r="A626" s="373">
        <f t="shared" ref="A626:A633" si="35">+A625+1</f>
        <v>457</v>
      </c>
      <c r="B626" s="354" t="s">
        <v>537</v>
      </c>
      <c r="C626" s="365">
        <v>60</v>
      </c>
      <c r="D626" s="409">
        <v>2775285</v>
      </c>
      <c r="E626" s="375">
        <f t="shared" si="34"/>
        <v>166517100</v>
      </c>
      <c r="F626" s="100" t="s">
        <v>535</v>
      </c>
    </row>
    <row r="627" spans="1:6">
      <c r="A627" s="373">
        <f t="shared" si="35"/>
        <v>458</v>
      </c>
      <c r="B627" s="354" t="s">
        <v>538</v>
      </c>
      <c r="C627" s="365">
        <v>48</v>
      </c>
      <c r="D627" s="409">
        <v>2775285</v>
      </c>
      <c r="E627" s="375">
        <f t="shared" si="34"/>
        <v>133213680</v>
      </c>
      <c r="F627" s="100" t="s">
        <v>535</v>
      </c>
    </row>
    <row r="628" spans="1:6">
      <c r="A628" s="373">
        <f t="shared" si="35"/>
        <v>459</v>
      </c>
      <c r="B628" s="354" t="s">
        <v>539</v>
      </c>
      <c r="C628" s="365">
        <f>3*6</f>
        <v>18</v>
      </c>
      <c r="D628" s="409">
        <v>2775285</v>
      </c>
      <c r="E628" s="375">
        <f t="shared" si="34"/>
        <v>49955130</v>
      </c>
      <c r="F628" s="100" t="s">
        <v>535</v>
      </c>
    </row>
    <row r="629" spans="1:6">
      <c r="A629" s="373">
        <f t="shared" si="35"/>
        <v>460</v>
      </c>
      <c r="B629" s="354" t="s">
        <v>540</v>
      </c>
      <c r="C629" s="365">
        <v>18</v>
      </c>
      <c r="D629" s="409">
        <v>2775285</v>
      </c>
      <c r="E629" s="375">
        <f t="shared" si="34"/>
        <v>49955130</v>
      </c>
      <c r="F629" s="100" t="s">
        <v>535</v>
      </c>
    </row>
    <row r="630" spans="1:6">
      <c r="A630" s="373">
        <f t="shared" si="35"/>
        <v>461</v>
      </c>
      <c r="B630" s="354" t="s">
        <v>541</v>
      </c>
      <c r="C630" s="365">
        <v>24</v>
      </c>
      <c r="D630" s="409">
        <v>2775285</v>
      </c>
      <c r="E630" s="375">
        <f t="shared" si="34"/>
        <v>66606840</v>
      </c>
      <c r="F630" s="100" t="s">
        <v>535</v>
      </c>
    </row>
    <row r="631" spans="1:6">
      <c r="A631" s="373">
        <f t="shared" si="35"/>
        <v>462</v>
      </c>
      <c r="B631" s="354" t="s">
        <v>542</v>
      </c>
      <c r="C631" s="374"/>
      <c r="D631" s="356"/>
      <c r="E631" s="375">
        <v>250000000</v>
      </c>
      <c r="F631" s="100" t="s">
        <v>535</v>
      </c>
    </row>
    <row r="632" spans="1:6">
      <c r="A632" s="373">
        <f t="shared" si="35"/>
        <v>463</v>
      </c>
      <c r="B632" s="354" t="s">
        <v>543</v>
      </c>
      <c r="C632" s="365">
        <v>240</v>
      </c>
      <c r="D632" s="356">
        <v>1942701</v>
      </c>
      <c r="E632" s="375">
        <f>+D632*C632</f>
        <v>466248240</v>
      </c>
      <c r="F632" s="100" t="s">
        <v>535</v>
      </c>
    </row>
    <row r="633" spans="1:6">
      <c r="A633" s="373">
        <f t="shared" si="35"/>
        <v>464</v>
      </c>
      <c r="B633" s="354" t="s">
        <v>544</v>
      </c>
      <c r="C633" s="365">
        <v>120</v>
      </c>
      <c r="D633" s="356">
        <v>1665171</v>
      </c>
      <c r="E633" s="375">
        <f>+D633*C633</f>
        <v>199820520</v>
      </c>
      <c r="F633" s="100" t="s">
        <v>535</v>
      </c>
    </row>
    <row r="634" spans="1:8">
      <c r="A634" s="228"/>
      <c r="B634" s="410"/>
      <c r="C634" s="207"/>
      <c r="D634" s="411" t="s">
        <v>545</v>
      </c>
      <c r="E634" s="204">
        <f>SUM(E624:E633)</f>
        <v>2098340170</v>
      </c>
      <c r="F634" s="206"/>
      <c r="G634" s="204"/>
      <c r="H634" s="204"/>
    </row>
    <row r="635" spans="1:6">
      <c r="A635" s="228"/>
      <c r="B635" s="410"/>
      <c r="C635" s="207"/>
      <c r="D635" s="223"/>
      <c r="E635" s="208"/>
      <c r="F635" s="206"/>
    </row>
    <row r="636" spans="1:6">
      <c r="A636" s="228"/>
      <c r="B636" s="410"/>
      <c r="C636" s="207"/>
      <c r="D636" s="223"/>
      <c r="E636" s="208"/>
      <c r="F636" s="206"/>
    </row>
    <row r="637" spans="1:6">
      <c r="A637" s="324"/>
      <c r="B637" s="412" t="s">
        <v>546</v>
      </c>
      <c r="C637" s="413"/>
      <c r="D637" s="413"/>
      <c r="E637" s="310">
        <f>+E634+E620+E581+E565+E560+E551+E545+E538+E533+E504+E499+E493+E350+E345</f>
        <v>8825439013</v>
      </c>
      <c r="F637" s="414"/>
    </row>
    <row r="638" spans="1:6">
      <c r="A638" s="160"/>
      <c r="B638" s="212"/>
      <c r="C638" s="213"/>
      <c r="D638" s="214"/>
      <c r="E638" s="163"/>
      <c r="F638" s="181"/>
    </row>
    <row r="639" ht="18.75" spans="1:8">
      <c r="A639" s="160"/>
      <c r="B639" s="415" t="s">
        <v>547</v>
      </c>
      <c r="C639" s="416"/>
      <c r="D639" s="417"/>
      <c r="E639" s="418">
        <f>+E634+E620+E581+E565+E560+E551+E545+E538+E533+E504+E499+E493+E350+E345+E313+E298+E326+E278+E273+E261+E253+E248+E242+E237+E231+E196+E185+E180+E174+E169+E163+E333+E17+E22+E12+E283</f>
        <v>12583798893</v>
      </c>
      <c r="F639" s="419">
        <f>+E637+E336+E287</f>
        <v>12583798893</v>
      </c>
      <c r="G639" s="418"/>
      <c r="H639" s="419"/>
    </row>
    <row r="642" spans="7:7">
      <c r="G642" s="52"/>
    </row>
    <row r="644" spans="7:7">
      <c r="G644" s="87"/>
    </row>
  </sheetData>
  <mergeCells count="48">
    <mergeCell ref="A1:F1"/>
    <mergeCell ref="A5:F5"/>
    <mergeCell ref="A9:F9"/>
    <mergeCell ref="A14:F14"/>
    <mergeCell ref="A17:C17"/>
    <mergeCell ref="A19:F19"/>
    <mergeCell ref="A24:F24"/>
    <mergeCell ref="A166:F166"/>
    <mergeCell ref="A171:F171"/>
    <mergeCell ref="A176:F176"/>
    <mergeCell ref="A182:F182"/>
    <mergeCell ref="A185:D185"/>
    <mergeCell ref="A187:F187"/>
    <mergeCell ref="A198:F198"/>
    <mergeCell ref="A233:F233"/>
    <mergeCell ref="A239:F239"/>
    <mergeCell ref="A244:F244"/>
    <mergeCell ref="A250:F250"/>
    <mergeCell ref="A253:D253"/>
    <mergeCell ref="A255:F255"/>
    <mergeCell ref="B263:F263"/>
    <mergeCell ref="A275:F275"/>
    <mergeCell ref="B278:D278"/>
    <mergeCell ref="A280:F280"/>
    <mergeCell ref="B283:D283"/>
    <mergeCell ref="A291:F291"/>
    <mergeCell ref="A294:F294"/>
    <mergeCell ref="A300:F300"/>
    <mergeCell ref="A315:F315"/>
    <mergeCell ref="A328:F328"/>
    <mergeCell ref="A339:F339"/>
    <mergeCell ref="A342:F342"/>
    <mergeCell ref="A347:F347"/>
    <mergeCell ref="A352:F352"/>
    <mergeCell ref="A495:F495"/>
    <mergeCell ref="A501:F501"/>
    <mergeCell ref="A506:F506"/>
    <mergeCell ref="A535:F535"/>
    <mergeCell ref="A540:F540"/>
    <mergeCell ref="A545:D545"/>
    <mergeCell ref="A547:F547"/>
    <mergeCell ref="A553:F553"/>
    <mergeCell ref="A562:F562"/>
    <mergeCell ref="A565:C565"/>
    <mergeCell ref="A568:F568"/>
    <mergeCell ref="A583:F583"/>
    <mergeCell ref="A622:F622"/>
    <mergeCell ref="B637:D637"/>
  </mergeCell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1"/>
  <sheetViews>
    <sheetView topLeftCell="A73" workbookViewId="0">
      <selection activeCell="E85" sqref="E85"/>
    </sheetView>
  </sheetViews>
  <sheetFormatPr defaultColWidth="11" defaultRowHeight="20.1" customHeight="1"/>
  <cols>
    <col min="2" max="2" width="22.8571428571429" customWidth="1"/>
    <col min="3" max="3" width="7.14285714285714" customWidth="1"/>
    <col min="4" max="4" width="6.28571428571429" customWidth="1"/>
    <col min="5" max="5" width="27.4285714285714" customWidth="1"/>
    <col min="6" max="6" width="23.4285714285714" customWidth="1"/>
    <col min="7" max="7" width="16.8571428571429" customWidth="1"/>
    <col min="8" max="8" width="14.1428571428571" customWidth="1"/>
    <col min="10" max="10" width="13.1428571428571" customWidth="1"/>
  </cols>
  <sheetData>
    <row r="1" customHeight="1" spans="1:6">
      <c r="A1" s="3"/>
      <c r="B1" s="1" t="s">
        <v>548</v>
      </c>
      <c r="C1" s="1"/>
      <c r="D1" s="1"/>
      <c r="E1" s="1"/>
      <c r="F1" s="1"/>
    </row>
    <row r="2" customHeight="1" spans="1:6">
      <c r="A2" s="3"/>
      <c r="B2" s="1" t="s">
        <v>549</v>
      </c>
      <c r="C2" s="1"/>
      <c r="D2" s="1"/>
      <c r="E2" s="1"/>
      <c r="F2" s="1"/>
    </row>
    <row r="3" customHeight="1" spans="1:6">
      <c r="A3" s="3"/>
      <c r="B3" s="1" t="s">
        <v>550</v>
      </c>
      <c r="C3" s="1"/>
      <c r="D3" s="1"/>
      <c r="E3" s="1"/>
      <c r="F3" s="1"/>
    </row>
    <row r="4" customHeight="1" spans="1:6">
      <c r="A4" s="3"/>
      <c r="B4" s="53"/>
      <c r="C4" s="53"/>
      <c r="D4" s="53"/>
      <c r="E4" s="53"/>
      <c r="F4" s="53"/>
    </row>
    <row r="5" customHeight="1" spans="1:6">
      <c r="A5" s="8"/>
      <c r="B5" s="54" t="s">
        <v>551</v>
      </c>
      <c r="C5" s="55" t="s">
        <v>552</v>
      </c>
      <c r="D5" s="55" t="s">
        <v>553</v>
      </c>
      <c r="E5" s="55" t="s">
        <v>554</v>
      </c>
      <c r="F5" s="56" t="s">
        <v>555</v>
      </c>
    </row>
    <row r="6" customHeight="1" spans="1:6">
      <c r="A6" s="57"/>
      <c r="B6" s="58" t="s">
        <v>556</v>
      </c>
      <c r="C6" s="59">
        <v>1</v>
      </c>
      <c r="D6" s="59" t="s">
        <v>557</v>
      </c>
      <c r="E6" s="60" t="s">
        <v>558</v>
      </c>
      <c r="F6" s="61">
        <v>15545132433.9988</v>
      </c>
    </row>
    <row r="7" customHeight="1" spans="1:6">
      <c r="A7" s="57"/>
      <c r="B7" s="62" t="s">
        <v>559</v>
      </c>
      <c r="C7" s="63">
        <v>2</v>
      </c>
      <c r="D7" s="63" t="s">
        <v>557</v>
      </c>
      <c r="E7" s="64" t="s">
        <v>560</v>
      </c>
      <c r="F7" s="65">
        <v>4756377141.9953</v>
      </c>
    </row>
    <row r="8" customHeight="1" spans="1:6">
      <c r="A8" s="66"/>
      <c r="B8" s="67" t="s">
        <v>561</v>
      </c>
      <c r="C8" s="68">
        <v>3</v>
      </c>
      <c r="D8" s="68" t="s">
        <v>557</v>
      </c>
      <c r="E8" s="69" t="s">
        <v>562</v>
      </c>
      <c r="F8" s="70">
        <v>1558410379.9953</v>
      </c>
    </row>
    <row r="9" customHeight="1" spans="1:6">
      <c r="A9" s="71"/>
      <c r="B9" s="72" t="s">
        <v>563</v>
      </c>
      <c r="C9" s="73">
        <v>4</v>
      </c>
      <c r="D9" s="73" t="s">
        <v>557</v>
      </c>
      <c r="E9" s="74" t="s">
        <v>564</v>
      </c>
      <c r="F9" s="75">
        <v>1472094968.99895</v>
      </c>
    </row>
    <row r="10" customHeight="1" spans="1:6">
      <c r="A10" s="71"/>
      <c r="B10" s="76" t="s">
        <v>565</v>
      </c>
      <c r="C10" s="77">
        <v>5</v>
      </c>
      <c r="D10" s="77" t="s">
        <v>557</v>
      </c>
      <c r="E10" s="78" t="s">
        <v>566</v>
      </c>
      <c r="F10" s="79">
        <v>1019200514.99502</v>
      </c>
    </row>
    <row r="11" customHeight="1" spans="1:6">
      <c r="A11" s="71"/>
      <c r="B11" s="80" t="s">
        <v>567</v>
      </c>
      <c r="C11" s="81">
        <v>6</v>
      </c>
      <c r="D11" s="81" t="s">
        <v>557</v>
      </c>
      <c r="E11" s="82" t="s">
        <v>568</v>
      </c>
      <c r="F11" s="83">
        <v>1019200514.99502</v>
      </c>
    </row>
    <row r="12" customHeight="1" spans="1:6">
      <c r="A12" s="57"/>
      <c r="B12" s="80" t="s">
        <v>569</v>
      </c>
      <c r="C12" s="81">
        <v>7</v>
      </c>
      <c r="D12" s="81" t="s">
        <v>570</v>
      </c>
      <c r="E12" s="82" t="s">
        <v>571</v>
      </c>
      <c r="F12" s="83">
        <v>827786480</v>
      </c>
    </row>
    <row r="13" customHeight="1" spans="1:6">
      <c r="A13" s="57"/>
      <c r="B13" s="80" t="s">
        <v>572</v>
      </c>
      <c r="C13" s="81">
        <v>7</v>
      </c>
      <c r="D13" s="81" t="s">
        <v>570</v>
      </c>
      <c r="E13" s="82" t="s">
        <v>573</v>
      </c>
      <c r="F13" s="83">
        <v>3491952</v>
      </c>
    </row>
    <row r="14" customHeight="1" spans="1:6">
      <c r="A14" s="57"/>
      <c r="B14" s="80" t="s">
        <v>574</v>
      </c>
      <c r="C14" s="81">
        <v>7</v>
      </c>
      <c r="D14" s="81" t="s">
        <v>570</v>
      </c>
      <c r="E14" s="82" t="s">
        <v>575</v>
      </c>
      <c r="F14" s="83">
        <v>5624256</v>
      </c>
    </row>
    <row r="15" customHeight="1" spans="1:6">
      <c r="A15" s="57"/>
      <c r="B15" s="80" t="s">
        <v>576</v>
      </c>
      <c r="C15" s="81">
        <v>7</v>
      </c>
      <c r="D15" s="81" t="s">
        <v>570</v>
      </c>
      <c r="E15" s="82" t="s">
        <v>577</v>
      </c>
      <c r="F15" s="83">
        <v>32096814.9966667</v>
      </c>
    </row>
    <row r="16" customHeight="1" spans="1:6">
      <c r="A16" s="57"/>
      <c r="B16" s="80" t="s">
        <v>578</v>
      </c>
      <c r="C16" s="81">
        <v>7</v>
      </c>
      <c r="D16" s="81" t="s">
        <v>570</v>
      </c>
      <c r="E16" s="82" t="s">
        <v>579</v>
      </c>
      <c r="F16" s="83">
        <v>22112283</v>
      </c>
    </row>
    <row r="17" customHeight="1" spans="1:6">
      <c r="A17" s="84"/>
      <c r="B17" s="80" t="s">
        <v>580</v>
      </c>
      <c r="C17" s="81">
        <v>7</v>
      </c>
      <c r="D17" s="81" t="s">
        <v>557</v>
      </c>
      <c r="E17" s="82" t="s">
        <v>581</v>
      </c>
      <c r="F17" s="83">
        <v>103088728.99735</v>
      </c>
    </row>
    <row r="18" customHeight="1" spans="1:6">
      <c r="A18" s="57"/>
      <c r="B18" s="80" t="s">
        <v>582</v>
      </c>
      <c r="C18" s="81">
        <v>8</v>
      </c>
      <c r="D18" s="81" t="s">
        <v>570</v>
      </c>
      <c r="E18" s="82" t="s">
        <v>583</v>
      </c>
      <c r="F18" s="83">
        <v>69654547.0041551</v>
      </c>
    </row>
    <row r="19" customHeight="1" spans="1:6">
      <c r="A19" s="57"/>
      <c r="B19" s="80" t="s">
        <v>584</v>
      </c>
      <c r="C19" s="81">
        <v>8</v>
      </c>
      <c r="D19" s="81" t="s">
        <v>570</v>
      </c>
      <c r="E19" s="82" t="s">
        <v>585</v>
      </c>
      <c r="F19" s="83">
        <v>33434182.0031944</v>
      </c>
    </row>
    <row r="20" customHeight="1" spans="1:8">
      <c r="A20" s="57"/>
      <c r="B20" s="80" t="s">
        <v>586</v>
      </c>
      <c r="C20" s="81">
        <v>7</v>
      </c>
      <c r="D20" s="81" t="s">
        <v>570</v>
      </c>
      <c r="E20" s="85" t="s">
        <v>587</v>
      </c>
      <c r="F20" s="86">
        <v>25000000</v>
      </c>
      <c r="G20" s="52">
        <v>347588</v>
      </c>
      <c r="H20" s="87">
        <f>+F20-G20</f>
        <v>24652412</v>
      </c>
    </row>
    <row r="21" ht="28.5" customHeight="1" spans="1:6">
      <c r="A21" s="71"/>
      <c r="B21" s="76" t="s">
        <v>588</v>
      </c>
      <c r="C21" s="77">
        <v>5</v>
      </c>
      <c r="D21" s="77" t="s">
        <v>557</v>
      </c>
      <c r="E21" s="78" t="s">
        <v>589</v>
      </c>
      <c r="F21" s="79">
        <v>368788370.000601</v>
      </c>
    </row>
    <row r="22" customHeight="1" spans="1:8">
      <c r="A22" s="57"/>
      <c r="B22" s="80" t="s">
        <v>590</v>
      </c>
      <c r="C22" s="81">
        <v>6</v>
      </c>
      <c r="D22" s="81" t="s">
        <v>570</v>
      </c>
      <c r="E22" s="88" t="s">
        <v>591</v>
      </c>
      <c r="F22" s="89">
        <v>101987851.0028</v>
      </c>
      <c r="G22" s="52">
        <v>7427500</v>
      </c>
      <c r="H22" s="87">
        <f>+F22-G22</f>
        <v>94560351.0028</v>
      </c>
    </row>
    <row r="23" customHeight="1" spans="1:8">
      <c r="A23" s="57"/>
      <c r="B23" s="80" t="s">
        <v>592</v>
      </c>
      <c r="C23" s="81">
        <v>6</v>
      </c>
      <c r="D23" s="81" t="s">
        <v>570</v>
      </c>
      <c r="E23" s="88" t="s">
        <v>593</v>
      </c>
      <c r="F23" s="89">
        <v>72241394.0024</v>
      </c>
      <c r="G23" s="52">
        <v>5261200</v>
      </c>
      <c r="H23" s="87">
        <f>+F23-G23</f>
        <v>66980194.0024</v>
      </c>
    </row>
    <row r="24" customHeight="1" spans="1:8">
      <c r="A24" s="57"/>
      <c r="B24" s="80" t="s">
        <v>594</v>
      </c>
      <c r="C24" s="81">
        <v>6</v>
      </c>
      <c r="D24" s="81" t="s">
        <v>570</v>
      </c>
      <c r="E24" s="88" t="s">
        <v>595</v>
      </c>
      <c r="F24" s="89">
        <v>84514183.0022415</v>
      </c>
      <c r="G24" s="52"/>
      <c r="H24" s="87"/>
    </row>
    <row r="25" customHeight="1" spans="1:8">
      <c r="A25" s="57"/>
      <c r="B25" s="80" t="s">
        <v>596</v>
      </c>
      <c r="C25" s="81">
        <v>6</v>
      </c>
      <c r="D25" s="81" t="s">
        <v>570</v>
      </c>
      <c r="E25" s="88" t="s">
        <v>595</v>
      </c>
      <c r="F25" s="89">
        <v>75459092.0020013</v>
      </c>
      <c r="G25" s="52"/>
      <c r="H25" s="87"/>
    </row>
    <row r="26" customHeight="1" spans="1:8">
      <c r="A26" s="57"/>
      <c r="B26" s="80" t="s">
        <v>597</v>
      </c>
      <c r="C26" s="81">
        <v>6</v>
      </c>
      <c r="D26" s="81" t="s">
        <v>570</v>
      </c>
      <c r="E26" s="88" t="s">
        <v>598</v>
      </c>
      <c r="F26" s="89">
        <v>9055091.00024016</v>
      </c>
      <c r="G26" s="52"/>
      <c r="H26" s="87"/>
    </row>
    <row r="27" customHeight="1" spans="1:8">
      <c r="A27" s="57"/>
      <c r="B27" s="80" t="s">
        <v>599</v>
      </c>
      <c r="C27" s="81">
        <v>6</v>
      </c>
      <c r="D27" s="81" t="s">
        <v>570</v>
      </c>
      <c r="E27" s="88" t="s">
        <v>600</v>
      </c>
      <c r="F27" s="89">
        <v>39707292.995894</v>
      </c>
      <c r="G27" s="52">
        <v>2476700</v>
      </c>
      <c r="H27" s="87">
        <f>+F27-G27</f>
        <v>37230592.995894</v>
      </c>
    </row>
    <row r="28" customHeight="1" spans="1:8">
      <c r="A28" s="57"/>
      <c r="B28" s="80" t="s">
        <v>601</v>
      </c>
      <c r="C28" s="81">
        <v>6</v>
      </c>
      <c r="D28" s="81" t="s">
        <v>570</v>
      </c>
      <c r="E28" s="88" t="s">
        <v>602</v>
      </c>
      <c r="F28" s="89">
        <v>20703532.9973984</v>
      </c>
      <c r="G28" s="52">
        <v>1508400</v>
      </c>
      <c r="H28" s="87">
        <f>+F28-G28</f>
        <v>19195132.9973984</v>
      </c>
    </row>
    <row r="29" customHeight="1" spans="1:8">
      <c r="A29" s="57"/>
      <c r="B29" s="80" t="s">
        <v>603</v>
      </c>
      <c r="C29" s="81">
        <v>6</v>
      </c>
      <c r="D29" s="81" t="s">
        <v>570</v>
      </c>
      <c r="E29" s="88" t="s">
        <v>604</v>
      </c>
      <c r="F29" s="89">
        <v>29780470.0019205</v>
      </c>
      <c r="G29" s="52">
        <v>1857700</v>
      </c>
      <c r="H29" s="87">
        <f>+F29-G29</f>
        <v>27922770.0019205</v>
      </c>
    </row>
    <row r="30" customHeight="1" spans="1:8">
      <c r="A30" s="57"/>
      <c r="B30" s="80" t="s">
        <v>605</v>
      </c>
      <c r="C30" s="81">
        <v>6</v>
      </c>
      <c r="D30" s="81" t="s">
        <v>570</v>
      </c>
      <c r="E30" s="88" t="s">
        <v>606</v>
      </c>
      <c r="F30" s="89">
        <v>19853645.997947</v>
      </c>
      <c r="G30" s="52">
        <v>1238800</v>
      </c>
      <c r="H30" s="87">
        <f>+F30-G30</f>
        <v>18614845.997947</v>
      </c>
    </row>
    <row r="31" customHeight="1" spans="1:6">
      <c r="A31" s="71"/>
      <c r="B31" s="76" t="s">
        <v>607</v>
      </c>
      <c r="C31" s="77">
        <v>5</v>
      </c>
      <c r="D31" s="77" t="s">
        <v>557</v>
      </c>
      <c r="E31" s="78" t="s">
        <v>608</v>
      </c>
      <c r="F31" s="79">
        <v>84106084.0033333</v>
      </c>
    </row>
    <row r="32" customHeight="1" spans="1:6">
      <c r="A32" s="57"/>
      <c r="B32" s="80" t="s">
        <v>609</v>
      </c>
      <c r="C32" s="81">
        <v>6</v>
      </c>
      <c r="D32" s="81" t="s">
        <v>557</v>
      </c>
      <c r="E32" s="82" t="s">
        <v>581</v>
      </c>
      <c r="F32" s="83">
        <v>29106084.0033333</v>
      </c>
    </row>
    <row r="33" customHeight="1" spans="1:6">
      <c r="A33" s="57"/>
      <c r="B33" s="80" t="s">
        <v>610</v>
      </c>
      <c r="C33" s="81">
        <v>7</v>
      </c>
      <c r="D33" s="81" t="s">
        <v>570</v>
      </c>
      <c r="E33" s="90" t="s">
        <v>611</v>
      </c>
      <c r="F33" s="91">
        <v>25000000</v>
      </c>
    </row>
    <row r="34" customHeight="1" spans="1:6">
      <c r="A34" s="57"/>
      <c r="B34" s="80" t="s">
        <v>612</v>
      </c>
      <c r="C34" s="81">
        <v>7</v>
      </c>
      <c r="D34" s="81" t="s">
        <v>570</v>
      </c>
      <c r="E34" s="82" t="s">
        <v>613</v>
      </c>
      <c r="F34" s="83">
        <v>4106084.00333333</v>
      </c>
    </row>
    <row r="35" customHeight="1" spans="1:6">
      <c r="A35" s="71"/>
      <c r="B35" s="80" t="s">
        <v>614</v>
      </c>
      <c r="C35" s="81">
        <v>6</v>
      </c>
      <c r="D35" s="81" t="s">
        <v>570</v>
      </c>
      <c r="E35" s="82" t="s">
        <v>615</v>
      </c>
      <c r="F35" s="83">
        <v>55000000</v>
      </c>
    </row>
    <row r="36" customHeight="1" spans="1:6">
      <c r="A36" s="57"/>
      <c r="B36" s="80" t="s">
        <v>10</v>
      </c>
      <c r="C36" s="81">
        <v>6</v>
      </c>
      <c r="D36" s="81" t="s">
        <v>570</v>
      </c>
      <c r="E36" s="82" t="s">
        <v>616</v>
      </c>
      <c r="F36" s="86">
        <v>30000000</v>
      </c>
    </row>
    <row r="37" customHeight="1" spans="1:6">
      <c r="A37" s="57"/>
      <c r="B37" s="80" t="s">
        <v>15</v>
      </c>
      <c r="C37" s="81">
        <v>6</v>
      </c>
      <c r="D37" s="81" t="s">
        <v>570</v>
      </c>
      <c r="E37" s="82" t="s">
        <v>617</v>
      </c>
      <c r="F37" s="86">
        <v>25000000</v>
      </c>
    </row>
    <row r="38" customHeight="1" spans="1:6">
      <c r="A38" s="71"/>
      <c r="B38" s="72" t="s">
        <v>618</v>
      </c>
      <c r="C38" s="73">
        <v>4</v>
      </c>
      <c r="D38" s="73" t="s">
        <v>557</v>
      </c>
      <c r="E38" s="74" t="s">
        <v>619</v>
      </c>
      <c r="F38" s="92">
        <v>86314410.9963489</v>
      </c>
    </row>
    <row r="39" customHeight="1" spans="1:6">
      <c r="A39" s="71"/>
      <c r="B39" s="76" t="s">
        <v>620</v>
      </c>
      <c r="C39" s="77">
        <v>5</v>
      </c>
      <c r="D39" s="77" t="s">
        <v>557</v>
      </c>
      <c r="E39" s="78" t="s">
        <v>566</v>
      </c>
      <c r="F39" s="79">
        <v>62179285.9988918</v>
      </c>
    </row>
    <row r="40" customHeight="1" spans="1:6">
      <c r="A40" s="71"/>
      <c r="B40" s="80" t="s">
        <v>621</v>
      </c>
      <c r="C40" s="81">
        <v>6</v>
      </c>
      <c r="D40" s="81" t="s">
        <v>557</v>
      </c>
      <c r="E40" s="82" t="s">
        <v>568</v>
      </c>
      <c r="F40" s="83">
        <v>62179285.9988918</v>
      </c>
    </row>
    <row r="41" customHeight="1" spans="1:6">
      <c r="A41" s="57"/>
      <c r="B41" s="80" t="s">
        <v>622</v>
      </c>
      <c r="C41" s="81">
        <v>7</v>
      </c>
      <c r="D41" s="81" t="s">
        <v>570</v>
      </c>
      <c r="E41" s="82" t="s">
        <v>571</v>
      </c>
      <c r="F41" s="83">
        <v>48465903</v>
      </c>
    </row>
    <row r="42" customHeight="1" spans="1:6">
      <c r="A42" s="57"/>
      <c r="B42" s="80" t="s">
        <v>623</v>
      </c>
      <c r="C42" s="81">
        <v>7</v>
      </c>
      <c r="D42" s="81" t="s">
        <v>570</v>
      </c>
      <c r="E42" s="82" t="s">
        <v>573</v>
      </c>
      <c r="F42" s="83">
        <v>813888</v>
      </c>
    </row>
    <row r="43" customHeight="1" spans="1:6">
      <c r="A43" s="57"/>
      <c r="B43" s="80" t="s">
        <v>624</v>
      </c>
      <c r="C43" s="81">
        <v>7</v>
      </c>
      <c r="D43" s="81" t="s">
        <v>570</v>
      </c>
      <c r="E43" s="82" t="s">
        <v>575</v>
      </c>
      <c r="F43" s="83">
        <v>1277448</v>
      </c>
    </row>
    <row r="44" customHeight="1" spans="1:6">
      <c r="A44" s="57"/>
      <c r="B44" s="80" t="s">
        <v>625</v>
      </c>
      <c r="C44" s="81">
        <v>7</v>
      </c>
      <c r="D44" s="81" t="s">
        <v>570</v>
      </c>
      <c r="E44" s="82" t="s">
        <v>577</v>
      </c>
      <c r="F44" s="83">
        <v>1949025.00083333</v>
      </c>
    </row>
    <row r="45" customHeight="1" spans="1:6">
      <c r="A45" s="57"/>
      <c r="B45" s="80" t="s">
        <v>626</v>
      </c>
      <c r="C45" s="81">
        <v>7</v>
      </c>
      <c r="D45" s="81" t="s">
        <v>570</v>
      </c>
      <c r="E45" s="82" t="s">
        <v>579</v>
      </c>
      <c r="F45" s="83">
        <v>1412133</v>
      </c>
    </row>
    <row r="46" customHeight="1" spans="1:6">
      <c r="A46" s="57"/>
      <c r="B46" s="80" t="s">
        <v>627</v>
      </c>
      <c r="C46" s="81">
        <v>7</v>
      </c>
      <c r="D46" s="81" t="s">
        <v>557</v>
      </c>
      <c r="E46" s="82" t="s">
        <v>581</v>
      </c>
      <c r="F46" s="83">
        <v>6259888.99805845</v>
      </c>
    </row>
    <row r="47" customHeight="1" spans="1:6">
      <c r="A47" s="57"/>
      <c r="B47" s="80" t="s">
        <v>628</v>
      </c>
      <c r="C47" s="81">
        <v>8</v>
      </c>
      <c r="D47" s="81" t="s">
        <v>570</v>
      </c>
      <c r="E47" s="82" t="s">
        <v>583</v>
      </c>
      <c r="F47" s="83">
        <v>4229654.99760706</v>
      </c>
    </row>
    <row r="48" customHeight="1" spans="1:6">
      <c r="A48" s="57"/>
      <c r="B48" s="80" t="s">
        <v>629</v>
      </c>
      <c r="C48" s="81">
        <v>8</v>
      </c>
      <c r="D48" s="81" t="s">
        <v>570</v>
      </c>
      <c r="E48" s="82" t="s">
        <v>585</v>
      </c>
      <c r="F48" s="83">
        <v>2030234.00045139</v>
      </c>
    </row>
    <row r="49" customHeight="1" spans="1:6">
      <c r="A49" s="57"/>
      <c r="B49" s="80" t="s">
        <v>630</v>
      </c>
      <c r="C49" s="81">
        <v>7</v>
      </c>
      <c r="D49" s="81" t="s">
        <v>570</v>
      </c>
      <c r="E49" s="85" t="s">
        <v>587</v>
      </c>
      <c r="F49" s="86">
        <v>2001000</v>
      </c>
    </row>
    <row r="50" customHeight="1" spans="1:6">
      <c r="A50" s="71"/>
      <c r="B50" s="76" t="s">
        <v>631</v>
      </c>
      <c r="C50" s="77">
        <v>5</v>
      </c>
      <c r="D50" s="77" t="s">
        <v>557</v>
      </c>
      <c r="E50" s="78" t="s">
        <v>589</v>
      </c>
      <c r="F50" s="79">
        <v>21894719.0007904</v>
      </c>
    </row>
    <row r="51" customHeight="1" spans="1:8">
      <c r="A51" s="57"/>
      <c r="B51" s="80" t="s">
        <v>632</v>
      </c>
      <c r="C51" s="81">
        <v>6</v>
      </c>
      <c r="D51" s="81" t="s">
        <v>570</v>
      </c>
      <c r="E51" s="88" t="s">
        <v>591</v>
      </c>
      <c r="F51" s="89">
        <v>5985364.0012</v>
      </c>
      <c r="G51" s="87">
        <v>432700</v>
      </c>
      <c r="H51" s="87">
        <f>+F51-G51</f>
        <v>5552664.0012</v>
      </c>
    </row>
    <row r="52" customHeight="1" spans="1:8">
      <c r="A52" s="57"/>
      <c r="B52" s="80" t="s">
        <v>633</v>
      </c>
      <c r="C52" s="81">
        <v>6</v>
      </c>
      <c r="D52" s="81" t="s">
        <v>570</v>
      </c>
      <c r="E52" s="88" t="s">
        <v>593</v>
      </c>
      <c r="F52" s="89">
        <v>4239633.0021</v>
      </c>
      <c r="G52" s="87">
        <v>306500</v>
      </c>
      <c r="H52" s="87">
        <f>+F52-G52</f>
        <v>3933133.0021</v>
      </c>
    </row>
    <row r="53" customHeight="1" spans="1:8">
      <c r="A53" s="57"/>
      <c r="B53" s="80" t="s">
        <v>634</v>
      </c>
      <c r="C53" s="81">
        <v>6</v>
      </c>
      <c r="D53" s="81" t="s">
        <v>570</v>
      </c>
      <c r="E53" s="88" t="s">
        <v>595</v>
      </c>
      <c r="F53" s="89">
        <v>5131980.99669657</v>
      </c>
      <c r="G53" s="87"/>
      <c r="H53" s="87"/>
    </row>
    <row r="54" customHeight="1" spans="1:8">
      <c r="A54" s="57"/>
      <c r="B54" s="80" t="s">
        <v>635</v>
      </c>
      <c r="C54" s="81">
        <v>6</v>
      </c>
      <c r="D54" s="81" t="s">
        <v>570</v>
      </c>
      <c r="E54" s="88" t="s">
        <v>595</v>
      </c>
      <c r="F54" s="89">
        <v>4582125.99990765</v>
      </c>
      <c r="G54" s="87"/>
      <c r="H54" s="87"/>
    </row>
    <row r="55" customHeight="1" spans="1:8">
      <c r="A55" s="57"/>
      <c r="B55" s="80" t="s">
        <v>636</v>
      </c>
      <c r="C55" s="81">
        <v>6</v>
      </c>
      <c r="D55" s="81" t="s">
        <v>570</v>
      </c>
      <c r="E55" s="88" t="s">
        <v>598</v>
      </c>
      <c r="F55" s="89">
        <v>549854.996788918</v>
      </c>
      <c r="G55" s="87"/>
      <c r="H55" s="87"/>
    </row>
    <row r="56" customHeight="1" spans="1:8">
      <c r="A56" s="57"/>
      <c r="B56" s="80" t="s">
        <v>637</v>
      </c>
      <c r="C56" s="81">
        <v>6</v>
      </c>
      <c r="D56" s="81" t="s">
        <v>570</v>
      </c>
      <c r="E56" s="88" t="s">
        <v>600</v>
      </c>
      <c r="F56" s="89">
        <v>2365650.00222234</v>
      </c>
      <c r="G56" s="87">
        <v>144300</v>
      </c>
      <c r="H56" s="87">
        <f>+F56-G56</f>
        <v>2221350.00222234</v>
      </c>
    </row>
    <row r="57" customHeight="1" spans="1:8">
      <c r="A57" s="57"/>
      <c r="B57" s="80" t="s">
        <v>638</v>
      </c>
      <c r="C57" s="81">
        <v>6</v>
      </c>
      <c r="D57" s="81" t="s">
        <v>570</v>
      </c>
      <c r="E57" s="88" t="s">
        <v>602</v>
      </c>
      <c r="F57" s="89">
        <v>1215029.0032936</v>
      </c>
      <c r="G57" s="87">
        <v>87900</v>
      </c>
      <c r="H57" s="87">
        <f>+F57-G57</f>
        <v>1127129.0032936</v>
      </c>
    </row>
    <row r="58" customHeight="1" spans="1:8">
      <c r="A58" s="57"/>
      <c r="B58" s="80" t="s">
        <v>639</v>
      </c>
      <c r="C58" s="81">
        <v>6</v>
      </c>
      <c r="D58" s="81" t="s">
        <v>570</v>
      </c>
      <c r="E58" s="88" t="s">
        <v>604</v>
      </c>
      <c r="F58" s="89">
        <v>1774236.99916675</v>
      </c>
      <c r="G58" s="87">
        <v>108200</v>
      </c>
      <c r="H58" s="87">
        <f>+F58-G58</f>
        <v>1666036.99916675</v>
      </c>
    </row>
    <row r="59" customHeight="1" spans="1:8">
      <c r="A59" s="57"/>
      <c r="B59" s="80" t="s">
        <v>640</v>
      </c>
      <c r="C59" s="81">
        <v>6</v>
      </c>
      <c r="D59" s="81" t="s">
        <v>570</v>
      </c>
      <c r="E59" s="88" t="s">
        <v>606</v>
      </c>
      <c r="F59" s="89">
        <v>1182824.99611117</v>
      </c>
      <c r="G59" s="87">
        <v>72200</v>
      </c>
      <c r="H59" s="87">
        <f>+F59-G59</f>
        <v>1110624.99611117</v>
      </c>
    </row>
    <row r="60" customHeight="1" spans="1:6">
      <c r="A60" s="71"/>
      <c r="B60" s="76" t="s">
        <v>641</v>
      </c>
      <c r="C60" s="77">
        <v>5</v>
      </c>
      <c r="D60" s="77" t="s">
        <v>557</v>
      </c>
      <c r="E60" s="78" t="s">
        <v>608</v>
      </c>
      <c r="F60" s="79">
        <v>2240405.99666667</v>
      </c>
    </row>
    <row r="61" customHeight="1" spans="1:6">
      <c r="A61" s="57"/>
      <c r="B61" s="80" t="s">
        <v>642</v>
      </c>
      <c r="C61" s="81">
        <v>6</v>
      </c>
      <c r="D61" s="81" t="s">
        <v>557</v>
      </c>
      <c r="E61" s="82" t="s">
        <v>581</v>
      </c>
      <c r="F61" s="83">
        <v>2240405.99666667</v>
      </c>
    </row>
    <row r="62" customHeight="1" spans="1:6">
      <c r="A62" s="57"/>
      <c r="B62" s="80" t="s">
        <v>643</v>
      </c>
      <c r="C62" s="81">
        <v>7</v>
      </c>
      <c r="D62" s="81" t="s">
        <v>570</v>
      </c>
      <c r="E62" s="82" t="s">
        <v>611</v>
      </c>
      <c r="F62" s="86">
        <v>2000000</v>
      </c>
    </row>
    <row r="63" customHeight="1" spans="1:6">
      <c r="A63" s="57"/>
      <c r="B63" s="80" t="s">
        <v>644</v>
      </c>
      <c r="C63" s="81">
        <v>7</v>
      </c>
      <c r="D63" s="81" t="s">
        <v>570</v>
      </c>
      <c r="E63" s="82" t="s">
        <v>613</v>
      </c>
      <c r="F63" s="83">
        <v>240405.996666667</v>
      </c>
    </row>
    <row r="64" customHeight="1" spans="1:6">
      <c r="A64" s="57"/>
      <c r="B64" s="93" t="s">
        <v>645</v>
      </c>
      <c r="C64" s="68">
        <v>3</v>
      </c>
      <c r="D64" s="68" t="s">
        <v>557</v>
      </c>
      <c r="E64" s="94" t="s">
        <v>646</v>
      </c>
      <c r="F64" s="95">
        <v>1000</v>
      </c>
    </row>
    <row r="65" customHeight="1" spans="1:6">
      <c r="A65" s="96"/>
      <c r="B65" s="67" t="s">
        <v>647</v>
      </c>
      <c r="C65" s="68">
        <v>3</v>
      </c>
      <c r="D65" s="68" t="s">
        <v>557</v>
      </c>
      <c r="E65" s="94" t="s">
        <v>648</v>
      </c>
      <c r="F65" s="95">
        <v>3070764762</v>
      </c>
    </row>
    <row r="66" customHeight="1" spans="1:6">
      <c r="A66" s="71"/>
      <c r="B66" s="72" t="s">
        <v>649</v>
      </c>
      <c r="C66" s="73">
        <v>4</v>
      </c>
      <c r="D66" s="73" t="s">
        <v>557</v>
      </c>
      <c r="E66" s="97" t="s">
        <v>650</v>
      </c>
      <c r="F66" s="92">
        <v>3070763762</v>
      </c>
    </row>
    <row r="67" customHeight="1" spans="1:6">
      <c r="A67" s="71"/>
      <c r="B67" s="76" t="s">
        <v>651</v>
      </c>
      <c r="C67" s="77">
        <v>5</v>
      </c>
      <c r="D67" s="77" t="s">
        <v>557</v>
      </c>
      <c r="E67" s="98" t="s">
        <v>652</v>
      </c>
      <c r="F67" s="79">
        <v>181244412</v>
      </c>
    </row>
    <row r="68" customHeight="1" spans="1:6">
      <c r="A68" s="57"/>
      <c r="B68" s="80" t="s">
        <v>18</v>
      </c>
      <c r="C68" s="81">
        <v>6</v>
      </c>
      <c r="D68" s="81" t="s">
        <v>570</v>
      </c>
      <c r="E68" s="99" t="s">
        <v>653</v>
      </c>
      <c r="F68" s="83">
        <v>8400000</v>
      </c>
    </row>
    <row r="69" customHeight="1" spans="1:6">
      <c r="A69" s="57"/>
      <c r="B69" s="80" t="s">
        <v>654</v>
      </c>
      <c r="C69" s="81">
        <v>6</v>
      </c>
      <c r="D69" s="81" t="s">
        <v>570</v>
      </c>
      <c r="E69" s="99" t="s">
        <v>655</v>
      </c>
      <c r="F69" s="83">
        <v>172844412</v>
      </c>
    </row>
    <row r="70" customHeight="1" spans="1:6">
      <c r="A70" s="57"/>
      <c r="B70" s="100" t="s">
        <v>21</v>
      </c>
      <c r="C70" s="101"/>
      <c r="D70" s="101"/>
      <c r="E70" s="102" t="s">
        <v>656</v>
      </c>
      <c r="F70" s="103">
        <v>168467412</v>
      </c>
    </row>
    <row r="71" customHeight="1" spans="1:6">
      <c r="A71" s="57"/>
      <c r="B71" s="80" t="s">
        <v>157</v>
      </c>
      <c r="C71" s="81"/>
      <c r="D71" s="81"/>
      <c r="E71" s="104" t="s">
        <v>657</v>
      </c>
      <c r="F71" s="83">
        <v>4377000</v>
      </c>
    </row>
    <row r="72" customHeight="1" spans="1:6">
      <c r="A72" s="71"/>
      <c r="B72" s="76" t="s">
        <v>658</v>
      </c>
      <c r="C72" s="77">
        <v>5</v>
      </c>
      <c r="D72" s="77" t="s">
        <v>557</v>
      </c>
      <c r="E72" s="98" t="s">
        <v>659</v>
      </c>
      <c r="F72" s="79">
        <v>2889519350</v>
      </c>
    </row>
    <row r="73" customHeight="1" spans="1:6">
      <c r="A73" s="57"/>
      <c r="B73" s="80" t="s">
        <v>660</v>
      </c>
      <c r="C73" s="81">
        <v>6</v>
      </c>
      <c r="D73" s="81" t="s">
        <v>570</v>
      </c>
      <c r="E73" s="99" t="s">
        <v>661</v>
      </c>
      <c r="F73" s="83">
        <v>66270000</v>
      </c>
    </row>
    <row r="74" customHeight="1" spans="1:6">
      <c r="A74" s="57"/>
      <c r="B74" s="80" t="s">
        <v>160</v>
      </c>
      <c r="C74" s="81">
        <v>6</v>
      </c>
      <c r="D74" s="81" t="s">
        <v>570</v>
      </c>
      <c r="E74" s="99" t="s">
        <v>662</v>
      </c>
      <c r="F74" s="83">
        <v>6270000</v>
      </c>
    </row>
    <row r="75" customHeight="1" spans="1:6">
      <c r="A75" s="57"/>
      <c r="B75" s="80" t="s">
        <v>163</v>
      </c>
      <c r="C75" s="81">
        <v>6</v>
      </c>
      <c r="D75" s="81" t="s">
        <v>570</v>
      </c>
      <c r="E75" s="99" t="s">
        <v>663</v>
      </c>
      <c r="F75" s="83">
        <v>60000000</v>
      </c>
    </row>
    <row r="76" customHeight="1" spans="1:6">
      <c r="A76" s="57"/>
      <c r="B76" s="80" t="s">
        <v>664</v>
      </c>
      <c r="C76" s="81">
        <v>6</v>
      </c>
      <c r="D76" s="81" t="s">
        <v>570</v>
      </c>
      <c r="E76" s="99" t="s">
        <v>665</v>
      </c>
      <c r="F76" s="105">
        <v>516168008</v>
      </c>
    </row>
    <row r="77" customHeight="1" spans="1:6">
      <c r="A77" s="57"/>
      <c r="B77" s="80" t="s">
        <v>167</v>
      </c>
      <c r="C77" s="81">
        <v>6</v>
      </c>
      <c r="D77" s="81" t="s">
        <v>570</v>
      </c>
      <c r="E77" s="99" t="s">
        <v>666</v>
      </c>
      <c r="F77" s="83">
        <v>150000000</v>
      </c>
    </row>
    <row r="78" customHeight="1" spans="1:6">
      <c r="A78" s="57"/>
      <c r="B78" s="100" t="s">
        <v>170</v>
      </c>
      <c r="C78" s="101">
        <v>6</v>
      </c>
      <c r="D78" s="101" t="s">
        <v>570</v>
      </c>
      <c r="E78" s="106" t="s">
        <v>667</v>
      </c>
      <c r="F78" s="103">
        <v>346168008</v>
      </c>
    </row>
    <row r="79" customHeight="1" spans="1:6">
      <c r="A79" s="57"/>
      <c r="B79" s="80" t="s">
        <v>668</v>
      </c>
      <c r="C79" s="81">
        <v>6</v>
      </c>
      <c r="D79" s="81" t="s">
        <v>570</v>
      </c>
      <c r="E79" s="99" t="s">
        <v>669</v>
      </c>
      <c r="F79" s="83">
        <v>20000000</v>
      </c>
    </row>
    <row r="80" customHeight="1" spans="1:6">
      <c r="A80" s="57"/>
      <c r="B80" s="80" t="s">
        <v>670</v>
      </c>
      <c r="C80" s="81">
        <v>6</v>
      </c>
      <c r="D80" s="81" t="s">
        <v>570</v>
      </c>
      <c r="E80" s="99" t="s">
        <v>671</v>
      </c>
      <c r="F80" s="83">
        <v>1930506342</v>
      </c>
    </row>
    <row r="81" customHeight="1" spans="1:6">
      <c r="A81" s="57"/>
      <c r="B81" s="100" t="s">
        <v>182</v>
      </c>
      <c r="C81" s="101">
        <v>6</v>
      </c>
      <c r="D81" s="101" t="s">
        <v>570</v>
      </c>
      <c r="E81" s="106" t="s">
        <v>672</v>
      </c>
      <c r="F81" s="103">
        <v>954200000</v>
      </c>
    </row>
    <row r="82" customHeight="1" spans="1:6">
      <c r="A82" s="57"/>
      <c r="B82" s="100" t="s">
        <v>673</v>
      </c>
      <c r="C82" s="101">
        <v>6</v>
      </c>
      <c r="D82" s="101" t="s">
        <v>570</v>
      </c>
      <c r="E82" s="106" t="s">
        <v>674</v>
      </c>
      <c r="F82" s="103">
        <v>22000000</v>
      </c>
    </row>
    <row r="83" customHeight="1" spans="1:6">
      <c r="A83" s="57"/>
      <c r="B83" s="107" t="s">
        <v>675</v>
      </c>
      <c r="C83" s="108">
        <v>6</v>
      </c>
      <c r="D83" s="108" t="s">
        <v>570</v>
      </c>
      <c r="E83" s="109" t="s">
        <v>676</v>
      </c>
      <c r="F83" s="86">
        <v>72099720</v>
      </c>
    </row>
    <row r="84" customHeight="1" spans="1:6">
      <c r="A84" s="57"/>
      <c r="B84" s="80" t="s">
        <v>677</v>
      </c>
      <c r="C84" s="81">
        <v>6</v>
      </c>
      <c r="D84" s="81" t="s">
        <v>570</v>
      </c>
      <c r="E84" s="99" t="s">
        <v>678</v>
      </c>
      <c r="F84" s="83">
        <v>333600000</v>
      </c>
    </row>
    <row r="85" customHeight="1" spans="1:6">
      <c r="A85" s="57"/>
      <c r="B85" s="80" t="s">
        <v>679</v>
      </c>
      <c r="C85" s="81">
        <v>6</v>
      </c>
      <c r="D85" s="81" t="s">
        <v>570</v>
      </c>
      <c r="E85" s="99" t="s">
        <v>680</v>
      </c>
      <c r="F85" s="83">
        <v>324000000</v>
      </c>
    </row>
    <row r="86" customHeight="1" spans="1:6">
      <c r="A86" s="57"/>
      <c r="B86" s="110" t="s">
        <v>227</v>
      </c>
      <c r="C86" s="111">
        <v>6</v>
      </c>
      <c r="D86" s="111" t="s">
        <v>570</v>
      </c>
      <c r="E86" s="112" t="s">
        <v>681</v>
      </c>
      <c r="F86" s="113">
        <v>224606622</v>
      </c>
    </row>
    <row r="87" customHeight="1" spans="1:6">
      <c r="A87" s="57"/>
      <c r="B87" s="80" t="s">
        <v>682</v>
      </c>
      <c r="C87" s="81">
        <v>6</v>
      </c>
      <c r="D87" s="81" t="s">
        <v>570</v>
      </c>
      <c r="E87" s="99" t="s">
        <v>683</v>
      </c>
      <c r="F87" s="83">
        <v>374575000</v>
      </c>
    </row>
    <row r="88" customHeight="1" spans="1:6">
      <c r="A88" s="57"/>
      <c r="B88" s="80" t="s">
        <v>684</v>
      </c>
      <c r="C88" s="81">
        <v>6</v>
      </c>
      <c r="D88" s="81" t="s">
        <v>570</v>
      </c>
      <c r="E88" s="99" t="s">
        <v>685</v>
      </c>
      <c r="F88" s="83">
        <v>274075000</v>
      </c>
    </row>
    <row r="89" customHeight="1" spans="1:6">
      <c r="A89" s="57"/>
      <c r="B89" s="80" t="s">
        <v>241</v>
      </c>
      <c r="C89" s="81">
        <v>6</v>
      </c>
      <c r="D89" s="81" t="s">
        <v>570</v>
      </c>
      <c r="E89" s="99" t="s">
        <v>240</v>
      </c>
      <c r="F89" s="83">
        <v>10500000</v>
      </c>
    </row>
    <row r="90" customHeight="1" spans="1:6">
      <c r="A90" s="57"/>
      <c r="B90" s="80" t="s">
        <v>686</v>
      </c>
      <c r="C90" s="81">
        <v>6</v>
      </c>
      <c r="D90" s="81" t="s">
        <v>570</v>
      </c>
      <c r="E90" s="104" t="s">
        <v>243</v>
      </c>
      <c r="F90" s="83">
        <v>90000000</v>
      </c>
    </row>
    <row r="91" customHeight="1" spans="1:6">
      <c r="A91" s="57"/>
      <c r="B91" s="80" t="s">
        <v>687</v>
      </c>
      <c r="C91" s="81">
        <v>6</v>
      </c>
      <c r="D91" s="81" t="s">
        <v>570</v>
      </c>
      <c r="E91" s="99" t="s">
        <v>587</v>
      </c>
      <c r="F91" s="83">
        <v>2000000</v>
      </c>
    </row>
    <row r="92" customHeight="1" spans="1:6">
      <c r="A92" s="57"/>
      <c r="B92" s="67" t="s">
        <v>688</v>
      </c>
      <c r="C92" s="68">
        <v>3</v>
      </c>
      <c r="D92" s="68" t="s">
        <v>557</v>
      </c>
      <c r="E92" s="94" t="s">
        <v>689</v>
      </c>
      <c r="F92" s="95">
        <v>1000</v>
      </c>
    </row>
    <row r="93" customHeight="1" spans="1:6">
      <c r="A93" s="96"/>
      <c r="B93" s="67" t="s">
        <v>690</v>
      </c>
      <c r="C93" s="68">
        <v>3</v>
      </c>
      <c r="D93" s="68" t="s">
        <v>557</v>
      </c>
      <c r="E93" s="94" t="s">
        <v>691</v>
      </c>
      <c r="F93" s="95">
        <v>40001000</v>
      </c>
    </row>
    <row r="94" customHeight="1" spans="1:6">
      <c r="A94" s="66"/>
      <c r="B94" s="72" t="s">
        <v>692</v>
      </c>
      <c r="C94" s="73">
        <v>4</v>
      </c>
      <c r="D94" s="73" t="s">
        <v>557</v>
      </c>
      <c r="E94" s="114" t="s">
        <v>693</v>
      </c>
      <c r="F94" s="115">
        <v>40000000</v>
      </c>
    </row>
    <row r="95" customHeight="1" spans="1:6">
      <c r="A95" s="66"/>
      <c r="B95" s="76" t="s">
        <v>694</v>
      </c>
      <c r="C95" s="77">
        <v>5</v>
      </c>
      <c r="D95" s="77" t="s">
        <v>557</v>
      </c>
      <c r="E95" s="116" t="s">
        <v>695</v>
      </c>
      <c r="F95" s="117">
        <v>40000000</v>
      </c>
    </row>
    <row r="96" customHeight="1" spans="1:6">
      <c r="A96" s="66"/>
      <c r="B96" s="80" t="s">
        <v>696</v>
      </c>
      <c r="C96" s="81">
        <v>6</v>
      </c>
      <c r="D96" s="81" t="s">
        <v>570</v>
      </c>
      <c r="E96" s="104" t="s">
        <v>697</v>
      </c>
      <c r="F96" s="86">
        <v>40000000</v>
      </c>
    </row>
    <row r="97" customHeight="1" spans="1:6">
      <c r="A97" s="66"/>
      <c r="B97" s="67" t="s">
        <v>698</v>
      </c>
      <c r="C97" s="68">
        <v>3</v>
      </c>
      <c r="D97" s="68" t="s">
        <v>557</v>
      </c>
      <c r="E97" s="94" t="s">
        <v>699</v>
      </c>
      <c r="F97" s="95">
        <v>1000</v>
      </c>
    </row>
    <row r="98" customHeight="1" spans="1:6">
      <c r="A98" s="57"/>
      <c r="B98" s="67" t="s">
        <v>700</v>
      </c>
      <c r="C98" s="68">
        <v>3</v>
      </c>
      <c r="D98" s="68" t="s">
        <v>557</v>
      </c>
      <c r="E98" s="118" t="s">
        <v>701</v>
      </c>
      <c r="F98" s="95">
        <v>87201000</v>
      </c>
    </row>
    <row r="99" customHeight="1" spans="1:6">
      <c r="A99" s="71"/>
      <c r="B99" s="72" t="s">
        <v>702</v>
      </c>
      <c r="C99" s="73">
        <v>4</v>
      </c>
      <c r="D99" s="73" t="s">
        <v>557</v>
      </c>
      <c r="E99" s="74" t="s">
        <v>703</v>
      </c>
      <c r="F99" s="119">
        <v>57200000</v>
      </c>
    </row>
    <row r="100" customHeight="1" spans="1:6">
      <c r="A100" s="66"/>
      <c r="B100" s="120" t="s">
        <v>704</v>
      </c>
      <c r="C100" s="121">
        <v>5</v>
      </c>
      <c r="D100" s="121" t="s">
        <v>570</v>
      </c>
      <c r="E100" s="122" t="s">
        <v>705</v>
      </c>
      <c r="F100" s="123">
        <v>50000000</v>
      </c>
    </row>
    <row r="101" customHeight="1" spans="1:7">
      <c r="A101" s="66"/>
      <c r="B101" s="124" t="s">
        <v>706</v>
      </c>
      <c r="C101" s="125">
        <v>5</v>
      </c>
      <c r="D101" s="125" t="s">
        <v>570</v>
      </c>
      <c r="E101" s="126" t="s">
        <v>707</v>
      </c>
      <c r="F101" s="127">
        <v>7200000</v>
      </c>
      <c r="G101" s="52">
        <v>561578</v>
      </c>
    </row>
    <row r="102" customHeight="1" spans="1:6">
      <c r="A102" s="96"/>
      <c r="B102" s="128" t="s">
        <v>708</v>
      </c>
      <c r="C102" s="129">
        <v>4</v>
      </c>
      <c r="D102" s="129" t="s">
        <v>557</v>
      </c>
      <c r="E102" s="130" t="s">
        <v>709</v>
      </c>
      <c r="F102" s="119">
        <v>30000000</v>
      </c>
    </row>
    <row r="103" customHeight="1" spans="1:6">
      <c r="A103" s="66"/>
      <c r="B103" s="120" t="s">
        <v>710</v>
      </c>
      <c r="C103" s="121">
        <v>5</v>
      </c>
      <c r="D103" s="121" t="s">
        <v>570</v>
      </c>
      <c r="E103" s="122" t="s">
        <v>711</v>
      </c>
      <c r="F103" s="117">
        <v>15000000</v>
      </c>
    </row>
    <row r="104" customHeight="1" spans="1:6">
      <c r="A104" s="66"/>
      <c r="B104" s="120" t="s">
        <v>712</v>
      </c>
      <c r="C104" s="121">
        <v>5</v>
      </c>
      <c r="D104" s="121" t="s">
        <v>570</v>
      </c>
      <c r="E104" s="122" t="s">
        <v>713</v>
      </c>
      <c r="F104" s="117">
        <v>15000000</v>
      </c>
    </row>
    <row r="105" customHeight="1" spans="1:6">
      <c r="A105" s="57"/>
      <c r="B105" s="67" t="s">
        <v>714</v>
      </c>
      <c r="C105" s="68">
        <v>3</v>
      </c>
      <c r="D105" s="68" t="s">
        <v>557</v>
      </c>
      <c r="E105" s="118" t="s">
        <v>715</v>
      </c>
      <c r="F105" s="95">
        <v>1000</v>
      </c>
    </row>
    <row r="106" customHeight="1" spans="1:6">
      <c r="A106" s="57"/>
      <c r="B106" s="62" t="s">
        <v>716</v>
      </c>
      <c r="C106" s="63">
        <v>2</v>
      </c>
      <c r="D106" s="63" t="s">
        <v>557</v>
      </c>
      <c r="E106" s="131" t="s">
        <v>717</v>
      </c>
      <c r="F106" s="65">
        <v>654597118</v>
      </c>
    </row>
    <row r="107" customHeight="1" spans="1:6">
      <c r="A107" s="71"/>
      <c r="B107" s="67" t="s">
        <v>718</v>
      </c>
      <c r="C107" s="68">
        <v>3</v>
      </c>
      <c r="D107" s="68" t="s">
        <v>557</v>
      </c>
      <c r="E107" s="94" t="s">
        <v>648</v>
      </c>
      <c r="F107" s="132">
        <v>654597118</v>
      </c>
    </row>
    <row r="108" customHeight="1" spans="1:6">
      <c r="A108" s="71"/>
      <c r="B108" s="72" t="s">
        <v>719</v>
      </c>
      <c r="C108" s="73">
        <v>4</v>
      </c>
      <c r="D108" s="73" t="s">
        <v>557</v>
      </c>
      <c r="E108" s="74" t="s">
        <v>720</v>
      </c>
      <c r="F108" s="133">
        <v>654596118</v>
      </c>
    </row>
    <row r="109" customHeight="1" spans="1:6">
      <c r="A109" s="71"/>
      <c r="B109" s="76" t="s">
        <v>721</v>
      </c>
      <c r="C109" s="77">
        <v>5</v>
      </c>
      <c r="D109" s="77" t="s">
        <v>557</v>
      </c>
      <c r="E109" s="78" t="s">
        <v>722</v>
      </c>
      <c r="F109" s="79">
        <v>654596118</v>
      </c>
    </row>
    <row r="110" customHeight="1" spans="1:6">
      <c r="A110" s="57"/>
      <c r="B110" s="134" t="s">
        <v>723</v>
      </c>
      <c r="C110" s="135">
        <v>6</v>
      </c>
      <c r="D110" s="135" t="s">
        <v>557</v>
      </c>
      <c r="E110" s="136" t="s">
        <v>724</v>
      </c>
      <c r="F110" s="83">
        <v>350000000</v>
      </c>
    </row>
    <row r="111" customHeight="1" spans="1:6">
      <c r="A111" s="57"/>
      <c r="B111" s="134" t="s">
        <v>725</v>
      </c>
      <c r="C111" s="135">
        <v>7</v>
      </c>
      <c r="D111" s="135" t="s">
        <v>557</v>
      </c>
      <c r="E111" s="136" t="s">
        <v>726</v>
      </c>
      <c r="F111" s="83">
        <v>350000000</v>
      </c>
    </row>
    <row r="112" customHeight="1" spans="1:6">
      <c r="A112" s="137"/>
      <c r="B112" s="138" t="s">
        <v>248</v>
      </c>
      <c r="C112" s="139">
        <v>8</v>
      </c>
      <c r="D112" s="139" t="s">
        <v>570</v>
      </c>
      <c r="E112" s="85" t="s">
        <v>727</v>
      </c>
      <c r="F112" s="83">
        <v>350000000</v>
      </c>
    </row>
    <row r="113" customHeight="1" spans="1:6">
      <c r="A113" s="57"/>
      <c r="B113" s="134" t="s">
        <v>728</v>
      </c>
      <c r="C113" s="135">
        <v>6</v>
      </c>
      <c r="D113" s="135" t="s">
        <v>557</v>
      </c>
      <c r="E113" s="136" t="s">
        <v>729</v>
      </c>
      <c r="F113" s="140">
        <v>244462644</v>
      </c>
    </row>
    <row r="114" customHeight="1" spans="1:6">
      <c r="A114" s="57"/>
      <c r="B114" s="134" t="s">
        <v>730</v>
      </c>
      <c r="C114" s="135">
        <v>7</v>
      </c>
      <c r="D114" s="135" t="s">
        <v>557</v>
      </c>
      <c r="E114" s="136" t="s">
        <v>731</v>
      </c>
      <c r="F114" s="140">
        <v>200362644</v>
      </c>
    </row>
    <row r="115" customHeight="1" spans="1:6">
      <c r="A115" s="57"/>
      <c r="B115" s="80" t="s">
        <v>252</v>
      </c>
      <c r="C115" s="81">
        <v>8</v>
      </c>
      <c r="D115" s="81" t="s">
        <v>570</v>
      </c>
      <c r="E115" s="104" t="s">
        <v>732</v>
      </c>
      <c r="F115" s="83">
        <v>200362644</v>
      </c>
    </row>
    <row r="116" customHeight="1" spans="1:6">
      <c r="A116" s="57"/>
      <c r="B116" s="141" t="s">
        <v>733</v>
      </c>
      <c r="C116" s="142">
        <v>7</v>
      </c>
      <c r="D116" s="142" t="s">
        <v>557</v>
      </c>
      <c r="E116" s="143" t="s">
        <v>734</v>
      </c>
      <c r="F116" s="144">
        <v>44100000</v>
      </c>
    </row>
    <row r="117" customHeight="1" spans="1:6">
      <c r="A117" s="137"/>
      <c r="B117" s="138" t="s">
        <v>265</v>
      </c>
      <c r="C117" s="139">
        <v>8</v>
      </c>
      <c r="D117" s="139" t="s">
        <v>570</v>
      </c>
      <c r="E117" s="145" t="s">
        <v>735</v>
      </c>
      <c r="F117" s="146">
        <v>44100000</v>
      </c>
    </row>
    <row r="118" customHeight="1" spans="1:6">
      <c r="A118" s="57"/>
      <c r="B118" s="141" t="s">
        <v>736</v>
      </c>
      <c r="C118" s="142">
        <v>6</v>
      </c>
      <c r="D118" s="142" t="s">
        <v>557</v>
      </c>
      <c r="E118" s="147" t="s">
        <v>737</v>
      </c>
      <c r="F118" s="144">
        <v>60133474</v>
      </c>
    </row>
    <row r="119" customHeight="1" spans="1:6">
      <c r="A119" s="57"/>
      <c r="B119" s="134" t="s">
        <v>738</v>
      </c>
      <c r="C119" s="135">
        <v>7</v>
      </c>
      <c r="D119" s="135" t="s">
        <v>557</v>
      </c>
      <c r="E119" s="148" t="s">
        <v>739</v>
      </c>
      <c r="F119" s="83">
        <v>60133474</v>
      </c>
    </row>
    <row r="120" customHeight="1" spans="1:6">
      <c r="A120" s="57"/>
      <c r="B120" s="134" t="s">
        <v>740</v>
      </c>
      <c r="C120" s="135">
        <v>8</v>
      </c>
      <c r="D120" s="135" t="s">
        <v>557</v>
      </c>
      <c r="E120" s="148" t="s">
        <v>741</v>
      </c>
      <c r="F120" s="83">
        <v>60133474</v>
      </c>
    </row>
    <row r="121" customHeight="1" spans="1:6">
      <c r="A121" s="57"/>
      <c r="B121" s="134" t="s">
        <v>742</v>
      </c>
      <c r="C121" s="135">
        <v>9</v>
      </c>
      <c r="D121" s="135" t="s">
        <v>557</v>
      </c>
      <c r="E121" s="148" t="s">
        <v>743</v>
      </c>
      <c r="F121" s="83">
        <v>60133474</v>
      </c>
    </row>
    <row r="122" customHeight="1" spans="1:6">
      <c r="A122" s="137"/>
      <c r="B122" s="138" t="s">
        <v>276</v>
      </c>
      <c r="C122" s="139">
        <v>10</v>
      </c>
      <c r="D122" s="139" t="s">
        <v>570</v>
      </c>
      <c r="E122" s="145" t="s">
        <v>744</v>
      </c>
      <c r="F122" s="146">
        <v>60133474</v>
      </c>
    </row>
    <row r="123" customHeight="1" spans="1:6">
      <c r="A123" s="137"/>
      <c r="B123" s="67" t="s">
        <v>745</v>
      </c>
      <c r="C123" s="68">
        <v>3</v>
      </c>
      <c r="D123" s="68" t="s">
        <v>557</v>
      </c>
      <c r="E123" s="94" t="s">
        <v>689</v>
      </c>
      <c r="F123" s="95">
        <v>1000</v>
      </c>
    </row>
    <row r="124" customHeight="1" spans="1:6">
      <c r="A124" s="57"/>
      <c r="B124" s="62" t="s">
        <v>746</v>
      </c>
      <c r="C124" s="63">
        <v>2</v>
      </c>
      <c r="D124" s="63" t="s">
        <v>557</v>
      </c>
      <c r="E124" s="149" t="s">
        <v>747</v>
      </c>
      <c r="F124" s="150">
        <v>10134158174.0035</v>
      </c>
    </row>
    <row r="125" customHeight="1" spans="1:6">
      <c r="A125" s="57"/>
      <c r="B125" s="67" t="s">
        <v>748</v>
      </c>
      <c r="C125" s="68">
        <v>3</v>
      </c>
      <c r="D125" s="68" t="s">
        <v>557</v>
      </c>
      <c r="E125" s="118" t="s">
        <v>562</v>
      </c>
      <c r="F125" s="95">
        <v>1308718161.0035</v>
      </c>
    </row>
    <row r="126" customHeight="1" spans="1:6">
      <c r="A126" s="57"/>
      <c r="B126" s="72" t="s">
        <v>749</v>
      </c>
      <c r="C126" s="73">
        <v>4</v>
      </c>
      <c r="D126" s="73" t="s">
        <v>557</v>
      </c>
      <c r="E126" s="74" t="s">
        <v>564</v>
      </c>
      <c r="F126" s="119">
        <v>968054029.001259</v>
      </c>
    </row>
    <row r="127" customHeight="1" spans="1:6">
      <c r="A127" s="57"/>
      <c r="B127" s="76" t="s">
        <v>750</v>
      </c>
      <c r="C127" s="77">
        <v>5</v>
      </c>
      <c r="D127" s="77" t="s">
        <v>557</v>
      </c>
      <c r="E127" s="78" t="s">
        <v>566</v>
      </c>
      <c r="F127" s="79">
        <v>704179536.00257</v>
      </c>
    </row>
    <row r="128" customHeight="1" spans="1:6">
      <c r="A128" s="57"/>
      <c r="B128" s="134" t="s">
        <v>751</v>
      </c>
      <c r="C128" s="135">
        <v>6</v>
      </c>
      <c r="D128" s="135" t="s">
        <v>557</v>
      </c>
      <c r="E128" s="136" t="s">
        <v>568</v>
      </c>
      <c r="F128" s="140">
        <v>704179536.00257</v>
      </c>
    </row>
    <row r="129" customHeight="1" spans="1:6">
      <c r="A129" s="57"/>
      <c r="B129" s="80" t="s">
        <v>752</v>
      </c>
      <c r="C129" s="81">
        <v>7</v>
      </c>
      <c r="D129" s="81" t="s">
        <v>570</v>
      </c>
      <c r="E129" s="82" t="s">
        <v>571</v>
      </c>
      <c r="F129" s="83">
        <v>567826829</v>
      </c>
    </row>
    <row r="130" customHeight="1" spans="1:6">
      <c r="A130" s="57"/>
      <c r="B130" s="80" t="s">
        <v>753</v>
      </c>
      <c r="C130" s="81">
        <v>7</v>
      </c>
      <c r="D130" s="81" t="s">
        <v>570</v>
      </c>
      <c r="E130" s="82" t="s">
        <v>573</v>
      </c>
      <c r="F130" s="83">
        <v>8729880</v>
      </c>
    </row>
    <row r="131" customHeight="1" spans="1:6">
      <c r="A131" s="57"/>
      <c r="B131" s="80" t="s">
        <v>754</v>
      </c>
      <c r="C131" s="81">
        <v>7</v>
      </c>
      <c r="D131" s="81" t="s">
        <v>570</v>
      </c>
      <c r="E131" s="82" t="s">
        <v>575</v>
      </c>
      <c r="F131" s="83">
        <v>14060640</v>
      </c>
    </row>
    <row r="132" customHeight="1" spans="1:6">
      <c r="A132" s="57"/>
      <c r="B132" s="80" t="s">
        <v>755</v>
      </c>
      <c r="C132" s="81">
        <v>7</v>
      </c>
      <c r="D132" s="81" t="s">
        <v>570</v>
      </c>
      <c r="E132" s="82" t="s">
        <v>577</v>
      </c>
      <c r="F132" s="83">
        <v>22074115</v>
      </c>
    </row>
    <row r="133" customHeight="1" spans="1:6">
      <c r="A133" s="57"/>
      <c r="B133" s="80" t="s">
        <v>756</v>
      </c>
      <c r="C133" s="81">
        <v>7</v>
      </c>
      <c r="D133" s="81" t="s">
        <v>570</v>
      </c>
      <c r="E133" s="82" t="s">
        <v>579</v>
      </c>
      <c r="F133" s="83">
        <v>16473872</v>
      </c>
    </row>
    <row r="134" customHeight="1" spans="1:6">
      <c r="A134" s="57"/>
      <c r="B134" s="80" t="s">
        <v>757</v>
      </c>
      <c r="C134" s="81">
        <v>7</v>
      </c>
      <c r="D134" s="81" t="s">
        <v>557</v>
      </c>
      <c r="E134" s="82" t="s">
        <v>581</v>
      </c>
      <c r="F134" s="83">
        <v>73014200.0025694</v>
      </c>
    </row>
    <row r="135" customHeight="1" spans="1:6">
      <c r="A135" s="57"/>
      <c r="B135" s="80" t="s">
        <v>758</v>
      </c>
      <c r="C135" s="81">
        <v>8</v>
      </c>
      <c r="D135" s="81" t="s">
        <v>570</v>
      </c>
      <c r="E135" s="82" t="s">
        <v>583</v>
      </c>
      <c r="F135" s="83">
        <v>49333919.0017361</v>
      </c>
    </row>
    <row r="136" customHeight="1" spans="1:6">
      <c r="A136" s="57"/>
      <c r="B136" s="80" t="s">
        <v>759</v>
      </c>
      <c r="C136" s="81">
        <v>8</v>
      </c>
      <c r="D136" s="81" t="s">
        <v>570</v>
      </c>
      <c r="E136" s="82" t="s">
        <v>585</v>
      </c>
      <c r="F136" s="83">
        <v>23680281.0008333</v>
      </c>
    </row>
    <row r="137" customHeight="1" spans="1:6">
      <c r="A137" s="57"/>
      <c r="B137" s="80" t="s">
        <v>760</v>
      </c>
      <c r="C137" s="81">
        <v>7</v>
      </c>
      <c r="D137" s="81" t="s">
        <v>570</v>
      </c>
      <c r="E137" s="82" t="s">
        <v>587</v>
      </c>
      <c r="F137" s="86">
        <v>2000000</v>
      </c>
    </row>
    <row r="138" customHeight="1" spans="1:6">
      <c r="A138" s="57"/>
      <c r="B138" s="76" t="s">
        <v>761</v>
      </c>
      <c r="C138" s="77">
        <v>5</v>
      </c>
      <c r="D138" s="77" t="s">
        <v>557</v>
      </c>
      <c r="E138" s="78" t="s">
        <v>589</v>
      </c>
      <c r="F138" s="79">
        <v>256057891.995356</v>
      </c>
    </row>
    <row r="139" customHeight="1" spans="1:8">
      <c r="A139" s="57"/>
      <c r="B139" s="80" t="s">
        <v>762</v>
      </c>
      <c r="C139" s="81">
        <v>6</v>
      </c>
      <c r="D139" s="81" t="s">
        <v>570</v>
      </c>
      <c r="E139" s="82" t="s">
        <v>591</v>
      </c>
      <c r="F139" s="83">
        <v>70116084.004</v>
      </c>
      <c r="G139" s="52">
        <v>5051500</v>
      </c>
      <c r="H139" s="87">
        <f>+F139-G139</f>
        <v>65064584.004</v>
      </c>
    </row>
    <row r="140" customHeight="1" spans="1:8">
      <c r="A140" s="57"/>
      <c r="B140" s="80" t="s">
        <v>763</v>
      </c>
      <c r="C140" s="81">
        <v>6</v>
      </c>
      <c r="D140" s="81" t="s">
        <v>570</v>
      </c>
      <c r="E140" s="82" t="s">
        <v>593</v>
      </c>
      <c r="F140" s="83">
        <v>49665559.9995</v>
      </c>
      <c r="G140" s="52">
        <v>3574600</v>
      </c>
      <c r="H140" s="87">
        <f>+F140-G140</f>
        <v>46090959.9995</v>
      </c>
    </row>
    <row r="141" customHeight="1" spans="1:8">
      <c r="A141" s="57"/>
      <c r="B141" s="80" t="s">
        <v>764</v>
      </c>
      <c r="C141" s="81">
        <v>6</v>
      </c>
      <c r="D141" s="81" t="s">
        <v>570</v>
      </c>
      <c r="E141" s="82" t="s">
        <v>595</v>
      </c>
      <c r="F141" s="83">
        <v>59858487.9987731</v>
      </c>
      <c r="G141" s="52"/>
      <c r="H141" s="87"/>
    </row>
    <row r="142" customHeight="1" spans="1:8">
      <c r="A142" s="57"/>
      <c r="B142" s="80" t="s">
        <v>765</v>
      </c>
      <c r="C142" s="81">
        <v>6</v>
      </c>
      <c r="D142" s="81" t="s">
        <v>570</v>
      </c>
      <c r="E142" s="82" t="s">
        <v>595</v>
      </c>
      <c r="F142" s="83">
        <v>53445078.9985474</v>
      </c>
      <c r="G142" s="52"/>
      <c r="H142" s="87"/>
    </row>
    <row r="143" customHeight="1" spans="1:8">
      <c r="A143" s="57"/>
      <c r="B143" s="80" t="s">
        <v>766</v>
      </c>
      <c r="C143" s="81">
        <v>6</v>
      </c>
      <c r="D143" s="81" t="s">
        <v>570</v>
      </c>
      <c r="E143" s="82" t="s">
        <v>767</v>
      </c>
      <c r="F143" s="83">
        <v>6413409.0002257</v>
      </c>
      <c r="G143" s="52"/>
      <c r="H143" s="87"/>
    </row>
    <row r="144" customHeight="1" spans="1:8">
      <c r="A144" s="57"/>
      <c r="B144" s="80" t="s">
        <v>768</v>
      </c>
      <c r="C144" s="81">
        <v>6</v>
      </c>
      <c r="D144" s="81" t="s">
        <v>570</v>
      </c>
      <c r="E144" s="82" t="s">
        <v>600</v>
      </c>
      <c r="F144" s="83">
        <v>27637419.9962361</v>
      </c>
      <c r="G144" s="52">
        <v>1666200</v>
      </c>
      <c r="H144" s="87">
        <f>+F144-G144</f>
        <v>25971219.9962361</v>
      </c>
    </row>
    <row r="145" customHeight="1" spans="1:8">
      <c r="A145" s="57"/>
      <c r="B145" s="80" t="s">
        <v>769</v>
      </c>
      <c r="C145" s="81">
        <v>6</v>
      </c>
      <c r="D145" s="81" t="s">
        <v>570</v>
      </c>
      <c r="E145" s="82" t="s">
        <v>602</v>
      </c>
      <c r="F145" s="83">
        <v>14233564.999052</v>
      </c>
      <c r="G145" s="52">
        <v>1014800</v>
      </c>
      <c r="H145" s="87">
        <f>+F145-G145</f>
        <v>13218764.999052</v>
      </c>
    </row>
    <row r="146" customHeight="1" spans="1:8">
      <c r="A146" s="57"/>
      <c r="B146" s="80" t="s">
        <v>770</v>
      </c>
      <c r="C146" s="81">
        <v>6</v>
      </c>
      <c r="D146" s="81" t="s">
        <v>570</v>
      </c>
      <c r="E146" s="82" t="s">
        <v>604</v>
      </c>
      <c r="F146" s="83">
        <v>20728065.0046771</v>
      </c>
      <c r="G146" s="52">
        <v>1249800</v>
      </c>
      <c r="H146" s="87">
        <f>+F146-G146</f>
        <v>19478265.0046771</v>
      </c>
    </row>
    <row r="147" customHeight="1" spans="1:8">
      <c r="A147" s="57"/>
      <c r="B147" s="80" t="s">
        <v>771</v>
      </c>
      <c r="C147" s="81">
        <v>6</v>
      </c>
      <c r="D147" s="81" t="s">
        <v>570</v>
      </c>
      <c r="E147" s="82" t="s">
        <v>606</v>
      </c>
      <c r="F147" s="83">
        <v>13818710.0031181</v>
      </c>
      <c r="G147" s="52">
        <v>833500</v>
      </c>
      <c r="H147" s="87">
        <f>+F147-G147</f>
        <v>12985210.0031181</v>
      </c>
    </row>
    <row r="148" customHeight="1" spans="1:6">
      <c r="A148" s="57"/>
      <c r="B148" s="76" t="s">
        <v>772</v>
      </c>
      <c r="C148" s="77">
        <v>5</v>
      </c>
      <c r="D148" s="77" t="s">
        <v>557</v>
      </c>
      <c r="E148" s="78" t="s">
        <v>608</v>
      </c>
      <c r="F148" s="79">
        <v>7816601.00333333</v>
      </c>
    </row>
    <row r="149" customHeight="1" spans="1:6">
      <c r="A149" s="57"/>
      <c r="B149" s="134" t="s">
        <v>773</v>
      </c>
      <c r="C149" s="135">
        <v>6</v>
      </c>
      <c r="D149" s="135" t="s">
        <v>557</v>
      </c>
      <c r="E149" s="136" t="s">
        <v>581</v>
      </c>
      <c r="F149" s="140">
        <v>7816601.00333333</v>
      </c>
    </row>
    <row r="150" customHeight="1" spans="1:6">
      <c r="A150" s="57"/>
      <c r="B150" s="80" t="s">
        <v>774</v>
      </c>
      <c r="C150" s="81">
        <v>7</v>
      </c>
      <c r="D150" s="81" t="s">
        <v>570</v>
      </c>
      <c r="E150" s="82" t="s">
        <v>611</v>
      </c>
      <c r="F150" s="86">
        <v>5000000</v>
      </c>
    </row>
    <row r="151" customHeight="1" spans="1:6">
      <c r="A151" s="57"/>
      <c r="B151" s="80" t="s">
        <v>775</v>
      </c>
      <c r="C151" s="81">
        <v>7</v>
      </c>
      <c r="D151" s="81" t="s">
        <v>570</v>
      </c>
      <c r="E151" s="82" t="s">
        <v>613</v>
      </c>
      <c r="F151" s="83">
        <v>2816601.00333333</v>
      </c>
    </row>
    <row r="152" customHeight="1" spans="1:6">
      <c r="A152" s="57"/>
      <c r="B152" s="72" t="s">
        <v>776</v>
      </c>
      <c r="C152" s="73">
        <v>4</v>
      </c>
      <c r="D152" s="73" t="s">
        <v>557</v>
      </c>
      <c r="E152" s="74" t="s">
        <v>619</v>
      </c>
      <c r="F152" s="119">
        <v>340663132.002243</v>
      </c>
    </row>
    <row r="153" customHeight="1" spans="1:6">
      <c r="A153" s="57"/>
      <c r="B153" s="76" t="s">
        <v>777</v>
      </c>
      <c r="C153" s="77">
        <v>5</v>
      </c>
      <c r="D153" s="77" t="s">
        <v>557</v>
      </c>
      <c r="E153" s="78" t="s">
        <v>566</v>
      </c>
      <c r="F153" s="79">
        <v>248515312.997043</v>
      </c>
    </row>
    <row r="154" customHeight="1" spans="1:6">
      <c r="A154" s="57"/>
      <c r="B154" s="134" t="s">
        <v>778</v>
      </c>
      <c r="C154" s="135">
        <v>6</v>
      </c>
      <c r="D154" s="135" t="s">
        <v>557</v>
      </c>
      <c r="E154" s="136" t="s">
        <v>568</v>
      </c>
      <c r="F154" s="140">
        <v>248515312.997043</v>
      </c>
    </row>
    <row r="155" customHeight="1" spans="1:6">
      <c r="A155" s="57"/>
      <c r="B155" s="80" t="s">
        <v>779</v>
      </c>
      <c r="C155" s="81">
        <v>7</v>
      </c>
      <c r="D155" s="81" t="s">
        <v>570</v>
      </c>
      <c r="E155" s="82" t="s">
        <v>571</v>
      </c>
      <c r="F155" s="83">
        <v>196302086</v>
      </c>
    </row>
    <row r="156" customHeight="1" spans="1:6">
      <c r="A156" s="57"/>
      <c r="B156" s="80" t="s">
        <v>780</v>
      </c>
      <c r="C156" s="81">
        <v>7</v>
      </c>
      <c r="D156" s="81" t="s">
        <v>570</v>
      </c>
      <c r="E156" s="82" t="s">
        <v>573</v>
      </c>
      <c r="F156" s="83">
        <v>4069440</v>
      </c>
    </row>
    <row r="157" customHeight="1" spans="1:6">
      <c r="A157" s="57"/>
      <c r="B157" s="80" t="s">
        <v>781</v>
      </c>
      <c r="C157" s="81">
        <v>7</v>
      </c>
      <c r="D157" s="81" t="s">
        <v>570</v>
      </c>
      <c r="E157" s="82" t="s">
        <v>575</v>
      </c>
      <c r="F157" s="83">
        <v>6387240</v>
      </c>
    </row>
    <row r="158" customHeight="1" spans="1:6">
      <c r="A158" s="57"/>
      <c r="B158" s="80" t="s">
        <v>782</v>
      </c>
      <c r="C158" s="81">
        <v>7</v>
      </c>
      <c r="D158" s="81" t="s">
        <v>570</v>
      </c>
      <c r="E158" s="82" t="s">
        <v>577</v>
      </c>
      <c r="F158" s="83">
        <v>7956017.99833333</v>
      </c>
    </row>
    <row r="159" customHeight="1" spans="1:6">
      <c r="A159" s="57"/>
      <c r="B159" s="80" t="s">
        <v>783</v>
      </c>
      <c r="C159" s="81">
        <v>7</v>
      </c>
      <c r="D159" s="81" t="s">
        <v>570</v>
      </c>
      <c r="E159" s="82" t="s">
        <v>579</v>
      </c>
      <c r="F159" s="83">
        <v>6130163</v>
      </c>
    </row>
    <row r="160" customHeight="1" spans="1:6">
      <c r="A160" s="57"/>
      <c r="B160" s="80" t="s">
        <v>784</v>
      </c>
      <c r="C160" s="81">
        <v>7</v>
      </c>
      <c r="D160" s="81" t="s">
        <v>557</v>
      </c>
      <c r="E160" s="82" t="s">
        <v>581</v>
      </c>
      <c r="F160" s="83">
        <v>25670365.9987095</v>
      </c>
    </row>
    <row r="161" customHeight="1" spans="1:6">
      <c r="A161" s="57"/>
      <c r="B161" s="80" t="s">
        <v>785</v>
      </c>
      <c r="C161" s="81">
        <v>8</v>
      </c>
      <c r="D161" s="81" t="s">
        <v>570</v>
      </c>
      <c r="E161" s="82" t="s">
        <v>583</v>
      </c>
      <c r="F161" s="83">
        <v>17344841.9966956</v>
      </c>
    </row>
    <row r="162" customHeight="1" spans="1:6">
      <c r="A162" s="57"/>
      <c r="B162" s="80" t="s">
        <v>786</v>
      </c>
      <c r="C162" s="81">
        <v>8</v>
      </c>
      <c r="D162" s="81" t="s">
        <v>570</v>
      </c>
      <c r="E162" s="82" t="s">
        <v>585</v>
      </c>
      <c r="F162" s="83">
        <v>8325524.00201389</v>
      </c>
    </row>
    <row r="163" customHeight="1" spans="1:6">
      <c r="A163" s="57"/>
      <c r="B163" s="80" t="s">
        <v>787</v>
      </c>
      <c r="C163" s="81">
        <v>7</v>
      </c>
      <c r="D163" s="81" t="s">
        <v>570</v>
      </c>
      <c r="E163" s="82" t="s">
        <v>587</v>
      </c>
      <c r="F163" s="86">
        <v>2000000</v>
      </c>
    </row>
    <row r="164" customHeight="1" spans="1:6">
      <c r="A164" s="57"/>
      <c r="B164" s="76" t="s">
        <v>788</v>
      </c>
      <c r="C164" s="77">
        <v>5</v>
      </c>
      <c r="D164" s="77" t="s">
        <v>557</v>
      </c>
      <c r="E164" s="78" t="s">
        <v>589</v>
      </c>
      <c r="F164" s="79">
        <v>89174097.9985338</v>
      </c>
    </row>
    <row r="165" customHeight="1" spans="1:8">
      <c r="A165" s="57"/>
      <c r="B165" s="80" t="s">
        <v>789</v>
      </c>
      <c r="C165" s="81">
        <v>6</v>
      </c>
      <c r="D165" s="81" t="s">
        <v>570</v>
      </c>
      <c r="E165" s="82" t="s">
        <v>591</v>
      </c>
      <c r="F165" s="83">
        <v>24291870.002</v>
      </c>
      <c r="G165" s="52">
        <v>1530500</v>
      </c>
      <c r="H165" s="87">
        <f>+F165-G165</f>
        <v>22761370.002</v>
      </c>
    </row>
    <row r="166" customHeight="1" spans="1:8">
      <c r="A166" s="57"/>
      <c r="B166" s="80" t="s">
        <v>790</v>
      </c>
      <c r="C166" s="81">
        <v>6</v>
      </c>
      <c r="D166" s="81" t="s">
        <v>570</v>
      </c>
      <c r="E166" s="82" t="s">
        <v>593</v>
      </c>
      <c r="F166" s="83">
        <v>17206741.0035</v>
      </c>
      <c r="G166" s="52">
        <v>1084100</v>
      </c>
      <c r="H166" s="87">
        <f>+F166-G166</f>
        <v>16122641.0035</v>
      </c>
    </row>
    <row r="167" customHeight="1" spans="1:6">
      <c r="A167" s="57"/>
      <c r="B167" s="80" t="s">
        <v>791</v>
      </c>
      <c r="C167" s="81">
        <v>6</v>
      </c>
      <c r="D167" s="81" t="s">
        <v>570</v>
      </c>
      <c r="E167" s="82" t="s">
        <v>595</v>
      </c>
      <c r="F167" s="83">
        <v>21045075.000924</v>
      </c>
    </row>
    <row r="168" customHeight="1" spans="1:6">
      <c r="A168" s="57"/>
      <c r="B168" s="80" t="s">
        <v>792</v>
      </c>
      <c r="C168" s="81">
        <v>6</v>
      </c>
      <c r="D168" s="81" t="s">
        <v>570</v>
      </c>
      <c r="E168" s="82" t="s">
        <v>595</v>
      </c>
      <c r="F168" s="83">
        <v>18790246.0022536</v>
      </c>
    </row>
    <row r="169" customHeight="1" spans="1:6">
      <c r="A169" s="57"/>
      <c r="B169" s="80" t="s">
        <v>793</v>
      </c>
      <c r="C169" s="81">
        <v>6</v>
      </c>
      <c r="D169" s="81" t="s">
        <v>570</v>
      </c>
      <c r="E169" s="82" t="s">
        <v>794</v>
      </c>
      <c r="F169" s="83">
        <v>2254828.99867043</v>
      </c>
    </row>
    <row r="170" customHeight="1" spans="1:8">
      <c r="A170" s="57"/>
      <c r="B170" s="80" t="s">
        <v>795</v>
      </c>
      <c r="C170" s="81">
        <v>6</v>
      </c>
      <c r="D170" s="81" t="s">
        <v>570</v>
      </c>
      <c r="E170" s="82" t="s">
        <v>600</v>
      </c>
      <c r="F170" s="83">
        <v>9644071.99734838</v>
      </c>
      <c r="G170" s="52">
        <v>510500</v>
      </c>
      <c r="H170" s="87">
        <f>+F170-G170</f>
        <v>9133571.99734838</v>
      </c>
    </row>
    <row r="171" customHeight="1" spans="1:8">
      <c r="A171" s="57"/>
      <c r="B171" s="80" t="s">
        <v>796</v>
      </c>
      <c r="C171" s="81">
        <v>6</v>
      </c>
      <c r="D171" s="81" t="s">
        <v>570</v>
      </c>
      <c r="E171" s="82" t="s">
        <v>602</v>
      </c>
      <c r="F171" s="83">
        <v>4931249.998076</v>
      </c>
      <c r="G171" s="52">
        <v>310900</v>
      </c>
      <c r="H171" s="87">
        <f>+F171-G171</f>
        <v>4620349.998076</v>
      </c>
    </row>
    <row r="172" customHeight="1" spans="1:8">
      <c r="A172" s="57"/>
      <c r="B172" s="80" t="s">
        <v>797</v>
      </c>
      <c r="C172" s="81">
        <v>6</v>
      </c>
      <c r="D172" s="81" t="s">
        <v>570</v>
      </c>
      <c r="E172" s="82" t="s">
        <v>604</v>
      </c>
      <c r="F172" s="83">
        <v>7233053.99801128</v>
      </c>
      <c r="G172" s="52">
        <v>383000</v>
      </c>
      <c r="H172" s="87">
        <f>+F172-G172</f>
        <v>6850053.99801128</v>
      </c>
    </row>
    <row r="173" customHeight="1" spans="1:8">
      <c r="A173" s="57"/>
      <c r="B173" s="80" t="s">
        <v>798</v>
      </c>
      <c r="C173" s="81">
        <v>6</v>
      </c>
      <c r="D173" s="81" t="s">
        <v>570</v>
      </c>
      <c r="E173" s="82" t="s">
        <v>606</v>
      </c>
      <c r="F173" s="83">
        <v>4822035.99867419</v>
      </c>
      <c r="G173" s="52">
        <v>255400</v>
      </c>
      <c r="H173" s="87">
        <f>+F173-G173</f>
        <v>4566635.99867419</v>
      </c>
    </row>
    <row r="174" customHeight="1" spans="1:6">
      <c r="A174" s="57"/>
      <c r="B174" s="76" t="s">
        <v>799</v>
      </c>
      <c r="C174" s="77">
        <v>5</v>
      </c>
      <c r="D174" s="77" t="s">
        <v>557</v>
      </c>
      <c r="E174" s="78" t="s">
        <v>608</v>
      </c>
      <c r="F174" s="79">
        <v>2973720.99666667</v>
      </c>
    </row>
    <row r="175" customHeight="1" spans="1:6">
      <c r="A175" s="57"/>
      <c r="B175" s="134" t="s">
        <v>800</v>
      </c>
      <c r="C175" s="135">
        <v>6</v>
      </c>
      <c r="D175" s="135" t="s">
        <v>557</v>
      </c>
      <c r="E175" s="136" t="s">
        <v>581</v>
      </c>
      <c r="F175" s="83">
        <v>2973720.99666667</v>
      </c>
    </row>
    <row r="176" customHeight="1" spans="1:6">
      <c r="A176" s="57"/>
      <c r="B176" s="80" t="s">
        <v>801</v>
      </c>
      <c r="C176" s="81">
        <v>7</v>
      </c>
      <c r="D176" s="81" t="s">
        <v>570</v>
      </c>
      <c r="E176" s="82" t="s">
        <v>611</v>
      </c>
      <c r="F176" s="86">
        <v>2000000</v>
      </c>
    </row>
    <row r="177" customHeight="1" spans="1:6">
      <c r="A177" s="57"/>
      <c r="B177" s="80" t="s">
        <v>802</v>
      </c>
      <c r="C177" s="81">
        <v>7</v>
      </c>
      <c r="D177" s="81" t="s">
        <v>570</v>
      </c>
      <c r="E177" s="82" t="s">
        <v>613</v>
      </c>
      <c r="F177" s="83">
        <v>973720.996666666</v>
      </c>
    </row>
    <row r="178" customHeight="1" spans="1:6">
      <c r="A178" s="57"/>
      <c r="B178" s="67" t="s">
        <v>803</v>
      </c>
      <c r="C178" s="68">
        <v>3</v>
      </c>
      <c r="D178" s="68" t="s">
        <v>557</v>
      </c>
      <c r="E178" s="118" t="s">
        <v>646</v>
      </c>
      <c r="F178" s="95">
        <v>1000</v>
      </c>
    </row>
    <row r="179" customHeight="1" spans="1:6">
      <c r="A179" s="57"/>
      <c r="B179" s="67" t="s">
        <v>804</v>
      </c>
      <c r="C179" s="68">
        <v>3</v>
      </c>
      <c r="D179" s="68" t="s">
        <v>557</v>
      </c>
      <c r="E179" s="94" t="s">
        <v>805</v>
      </c>
      <c r="F179" s="95">
        <v>8825440013</v>
      </c>
    </row>
    <row r="180" customHeight="1" spans="1:6">
      <c r="A180" s="57"/>
      <c r="B180" s="72" t="s">
        <v>806</v>
      </c>
      <c r="C180" s="73">
        <v>4</v>
      </c>
      <c r="D180" s="73" t="s">
        <v>557</v>
      </c>
      <c r="E180" s="97" t="s">
        <v>652</v>
      </c>
      <c r="F180" s="119">
        <v>2948084513.3</v>
      </c>
    </row>
    <row r="181" customHeight="1" spans="1:6">
      <c r="A181" s="71"/>
      <c r="B181" s="76" t="s">
        <v>282</v>
      </c>
      <c r="C181" s="77">
        <v>5</v>
      </c>
      <c r="D181" s="77" t="s">
        <v>570</v>
      </c>
      <c r="E181" s="151" t="s">
        <v>807</v>
      </c>
      <c r="F181" s="79">
        <v>23520000</v>
      </c>
    </row>
    <row r="182" customHeight="1" spans="1:6">
      <c r="A182" s="71"/>
      <c r="B182" s="76" t="s">
        <v>808</v>
      </c>
      <c r="C182" s="77">
        <v>5</v>
      </c>
      <c r="D182" s="77" t="s">
        <v>570</v>
      </c>
      <c r="E182" s="151" t="s">
        <v>655</v>
      </c>
      <c r="F182" s="79">
        <v>2924564513.3</v>
      </c>
    </row>
    <row r="183" customHeight="1" spans="1:6">
      <c r="A183" s="57"/>
      <c r="B183" s="107" t="s">
        <v>285</v>
      </c>
      <c r="C183" s="108">
        <v>5</v>
      </c>
      <c r="D183" s="108" t="s">
        <v>570</v>
      </c>
      <c r="E183" s="109" t="s">
        <v>809</v>
      </c>
      <c r="F183" s="83">
        <v>1433619031.3</v>
      </c>
    </row>
    <row r="184" customHeight="1" spans="1:6">
      <c r="A184" s="57"/>
      <c r="B184" s="107" t="s">
        <v>288</v>
      </c>
      <c r="C184" s="108">
        <v>5</v>
      </c>
      <c r="D184" s="108" t="s">
        <v>570</v>
      </c>
      <c r="E184" s="109" t="s">
        <v>810</v>
      </c>
      <c r="F184" s="83">
        <v>1086301478</v>
      </c>
    </row>
    <row r="185" customHeight="1" spans="1:6">
      <c r="A185" s="57"/>
      <c r="B185" s="107" t="s">
        <v>811</v>
      </c>
      <c r="C185" s="108">
        <v>5</v>
      </c>
      <c r="D185" s="108" t="s">
        <v>570</v>
      </c>
      <c r="E185" s="109" t="s">
        <v>812</v>
      </c>
      <c r="F185" s="83">
        <v>133170500</v>
      </c>
    </row>
    <row r="186" customHeight="1" spans="1:6">
      <c r="A186" s="57"/>
      <c r="B186" s="107" t="s">
        <v>429</v>
      </c>
      <c r="C186" s="108">
        <v>5</v>
      </c>
      <c r="D186" s="108" t="s">
        <v>570</v>
      </c>
      <c r="E186" s="109" t="s">
        <v>813</v>
      </c>
      <c r="F186" s="83">
        <v>12500000</v>
      </c>
    </row>
    <row r="187" customHeight="1" spans="1:6">
      <c r="A187" s="57"/>
      <c r="B187" s="107" t="s">
        <v>433</v>
      </c>
      <c r="C187" s="108">
        <v>5</v>
      </c>
      <c r="D187" s="108" t="s">
        <v>570</v>
      </c>
      <c r="E187" s="109" t="s">
        <v>814</v>
      </c>
      <c r="F187" s="83">
        <v>120670500</v>
      </c>
    </row>
    <row r="188" customHeight="1" spans="1:6">
      <c r="A188" s="57"/>
      <c r="B188" s="107" t="s">
        <v>815</v>
      </c>
      <c r="C188" s="108">
        <v>5</v>
      </c>
      <c r="D188" s="108" t="s">
        <v>570</v>
      </c>
      <c r="E188" s="109" t="s">
        <v>656</v>
      </c>
      <c r="F188" s="83">
        <v>271473504</v>
      </c>
    </row>
    <row r="189" customHeight="1" spans="1:6">
      <c r="A189" s="57"/>
      <c r="B189" s="107" t="s">
        <v>436</v>
      </c>
      <c r="C189" s="108">
        <v>5</v>
      </c>
      <c r="D189" s="108" t="s">
        <v>570</v>
      </c>
      <c r="E189" s="109" t="s">
        <v>816</v>
      </c>
      <c r="F189" s="86">
        <v>21473504</v>
      </c>
    </row>
    <row r="190" customHeight="1" spans="1:6">
      <c r="A190" s="57"/>
      <c r="B190" s="107" t="s">
        <v>463</v>
      </c>
      <c r="C190" s="108">
        <v>5</v>
      </c>
      <c r="D190" s="108" t="s">
        <v>570</v>
      </c>
      <c r="E190" s="109" t="s">
        <v>817</v>
      </c>
      <c r="F190" s="83">
        <v>250000000</v>
      </c>
    </row>
    <row r="191" customHeight="1" spans="1:6">
      <c r="A191" s="57"/>
      <c r="B191" s="72" t="s">
        <v>818</v>
      </c>
      <c r="C191" s="73">
        <v>4</v>
      </c>
      <c r="D191" s="73" t="s">
        <v>557</v>
      </c>
      <c r="E191" s="97" t="s">
        <v>659</v>
      </c>
      <c r="F191" s="119">
        <v>5877354499.7</v>
      </c>
    </row>
    <row r="192" customHeight="1" spans="1:6">
      <c r="A192" s="71"/>
      <c r="B192" s="76" t="s">
        <v>819</v>
      </c>
      <c r="C192" s="77">
        <v>5</v>
      </c>
      <c r="D192" s="77" t="s">
        <v>570</v>
      </c>
      <c r="E192" s="151" t="s">
        <v>661</v>
      </c>
      <c r="F192" s="79">
        <v>610000000</v>
      </c>
    </row>
    <row r="193" customHeight="1" spans="1:6">
      <c r="A193" s="152"/>
      <c r="B193" s="107" t="s">
        <v>466</v>
      </c>
      <c r="C193" s="108">
        <v>5</v>
      </c>
      <c r="D193" s="108" t="s">
        <v>570</v>
      </c>
      <c r="E193" s="109" t="s">
        <v>820</v>
      </c>
      <c r="F193" s="86">
        <v>600000000</v>
      </c>
    </row>
    <row r="194" customHeight="1" spans="1:6">
      <c r="A194" s="152"/>
      <c r="B194" s="107" t="s">
        <v>471</v>
      </c>
      <c r="C194" s="108">
        <v>5</v>
      </c>
      <c r="D194" s="108" t="s">
        <v>570</v>
      </c>
      <c r="E194" s="109" t="s">
        <v>821</v>
      </c>
      <c r="F194" s="86">
        <v>10000000</v>
      </c>
    </row>
    <row r="195" customHeight="1" spans="1:6">
      <c r="A195" s="71"/>
      <c r="B195" s="76" t="s">
        <v>822</v>
      </c>
      <c r="C195" s="77">
        <v>5</v>
      </c>
      <c r="D195" s="77" t="s">
        <v>570</v>
      </c>
      <c r="E195" s="151" t="s">
        <v>671</v>
      </c>
      <c r="F195" s="79">
        <v>951239329.7</v>
      </c>
    </row>
    <row r="196" customHeight="1" spans="1:6">
      <c r="A196" s="152"/>
      <c r="B196" s="107" t="s">
        <v>475</v>
      </c>
      <c r="C196" s="108">
        <v>5</v>
      </c>
      <c r="D196" s="108" t="s">
        <v>570</v>
      </c>
      <c r="E196" s="109" t="s">
        <v>823</v>
      </c>
      <c r="F196" s="86">
        <v>382989330</v>
      </c>
    </row>
    <row r="197" customHeight="1" spans="1:6">
      <c r="A197" s="152"/>
      <c r="B197" s="107" t="s">
        <v>482</v>
      </c>
      <c r="C197" s="108">
        <v>5</v>
      </c>
      <c r="D197" s="108" t="s">
        <v>570</v>
      </c>
      <c r="E197" s="109" t="s">
        <v>824</v>
      </c>
      <c r="F197" s="86">
        <v>15600000</v>
      </c>
    </row>
    <row r="198" customHeight="1" spans="1:6">
      <c r="A198" s="152"/>
      <c r="B198" s="110" t="s">
        <v>485</v>
      </c>
      <c r="C198" s="111">
        <v>5</v>
      </c>
      <c r="D198" s="111" t="s">
        <v>570</v>
      </c>
      <c r="E198" s="112" t="s">
        <v>681</v>
      </c>
      <c r="F198" s="113">
        <v>552649999.7</v>
      </c>
    </row>
    <row r="199" customHeight="1" spans="1:6">
      <c r="A199" s="71"/>
      <c r="B199" s="76" t="s">
        <v>825</v>
      </c>
      <c r="C199" s="77">
        <v>5</v>
      </c>
      <c r="D199" s="77" t="s">
        <v>570</v>
      </c>
      <c r="E199" s="151" t="s">
        <v>683</v>
      </c>
      <c r="F199" s="79">
        <v>4316115170</v>
      </c>
    </row>
    <row r="200" customHeight="1" spans="1:6">
      <c r="A200" s="152"/>
      <c r="B200" s="107" t="s">
        <v>498</v>
      </c>
      <c r="C200" s="108">
        <v>5</v>
      </c>
      <c r="D200" s="108" t="s">
        <v>570</v>
      </c>
      <c r="E200" s="109" t="s">
        <v>826</v>
      </c>
      <c r="F200" s="86">
        <v>2217775000</v>
      </c>
    </row>
    <row r="201" customHeight="1" spans="1:6">
      <c r="A201" s="152"/>
      <c r="B201" s="107" t="s">
        <v>535</v>
      </c>
      <c r="C201" s="108">
        <v>5</v>
      </c>
      <c r="D201" s="108" t="s">
        <v>570</v>
      </c>
      <c r="E201" s="109" t="s">
        <v>827</v>
      </c>
      <c r="F201" s="86">
        <v>2098340170</v>
      </c>
    </row>
    <row r="202" customHeight="1" spans="1:6">
      <c r="A202" s="57"/>
      <c r="B202" s="67" t="s">
        <v>828</v>
      </c>
      <c r="C202" s="68">
        <v>3</v>
      </c>
      <c r="D202" s="68" t="s">
        <v>557</v>
      </c>
      <c r="E202" s="94" t="s">
        <v>829</v>
      </c>
      <c r="F202" s="95">
        <v>1000</v>
      </c>
    </row>
    <row r="203" customHeight="1" spans="1:6">
      <c r="A203" s="57"/>
      <c r="B203" s="49" t="s">
        <v>830</v>
      </c>
      <c r="C203" s="50"/>
      <c r="D203" s="50"/>
      <c r="E203" s="50"/>
      <c r="F203" s="65">
        <v>15545132433.9988</v>
      </c>
    </row>
    <row r="204" customHeight="1" spans="1:9">
      <c r="A204" s="57"/>
      <c r="B204" s="57"/>
      <c r="C204" s="153"/>
      <c r="D204" s="153"/>
      <c r="E204" s="154"/>
      <c r="F204" s="155">
        <f>+F203-'PPTO INGRESOS 2023'!F53</f>
        <v>-0.00119781494140625</v>
      </c>
      <c r="G204" s="52">
        <f>SUM(G5:G202)</f>
        <v>39296066</v>
      </c>
      <c r="H204" s="52">
        <v>38386900</v>
      </c>
      <c r="I204" s="87">
        <f>+G204-H204</f>
        <v>909166</v>
      </c>
    </row>
    <row r="205" customHeight="1" spans="1:10">
      <c r="A205" s="57"/>
      <c r="B205" s="57"/>
      <c r="C205" s="153"/>
      <c r="D205" s="153"/>
      <c r="E205" s="156"/>
      <c r="F205" s="155"/>
      <c r="J205" s="52"/>
    </row>
    <row r="206" customHeight="1" spans="10:10">
      <c r="J206" s="52"/>
    </row>
    <row r="207" customHeight="1" spans="10:10">
      <c r="J207" s="52"/>
    </row>
    <row r="208" customHeight="1" spans="10:10">
      <c r="J208" s="52"/>
    </row>
    <row r="209" customHeight="1" spans="10:10">
      <c r="J209" s="52"/>
    </row>
    <row r="210" customHeight="1" spans="10:10">
      <c r="J210" s="52"/>
    </row>
    <row r="211" customHeight="1" spans="10:10">
      <c r="J211" s="52"/>
    </row>
    <row r="212" customHeight="1" spans="10:10">
      <c r="J212" s="52"/>
    </row>
    <row r="213" customHeight="1" spans="10:10">
      <c r="J213" s="52"/>
    </row>
    <row r="214" customHeight="1" spans="10:10">
      <c r="J214" s="52"/>
    </row>
    <row r="215" customHeight="1" spans="10:10">
      <c r="J215" s="52"/>
    </row>
    <row r="216" customHeight="1" spans="10:10">
      <c r="J216" s="52"/>
    </row>
    <row r="217" customHeight="1" spans="10:10">
      <c r="J217" s="52"/>
    </row>
    <row r="218" customHeight="1" spans="10:10">
      <c r="J218" s="52"/>
    </row>
    <row r="219" customHeight="1" spans="10:10">
      <c r="J219" s="52"/>
    </row>
    <row r="220" customHeight="1" spans="10:10">
      <c r="J220" s="52"/>
    </row>
    <row r="221" customHeight="1" spans="10:10">
      <c r="J221" s="52"/>
    </row>
    <row r="222" customHeight="1" spans="10:10">
      <c r="J222" s="52"/>
    </row>
    <row r="223" customHeight="1" spans="10:10">
      <c r="J223" s="52"/>
    </row>
    <row r="224" customHeight="1" spans="10:10">
      <c r="J224" s="52"/>
    </row>
    <row r="225" customHeight="1" spans="10:10">
      <c r="J225" s="52"/>
    </row>
    <row r="226" customHeight="1" spans="10:10">
      <c r="J226" s="52"/>
    </row>
    <row r="227" customHeight="1" spans="10:10">
      <c r="J227" s="52"/>
    </row>
    <row r="228" customHeight="1" spans="10:10">
      <c r="J228" s="52"/>
    </row>
    <row r="229" customHeight="1" spans="10:10">
      <c r="J229" s="52"/>
    </row>
    <row r="230" customHeight="1" spans="10:10">
      <c r="J230" s="52"/>
    </row>
    <row r="231" customHeight="1" spans="10:10">
      <c r="J231" s="52"/>
    </row>
    <row r="232" customHeight="1" spans="10:10">
      <c r="J232" s="52"/>
    </row>
    <row r="233" customHeight="1" spans="10:10">
      <c r="J233" s="52"/>
    </row>
    <row r="234" customHeight="1" spans="10:10">
      <c r="J234" s="52"/>
    </row>
    <row r="235" customHeight="1" spans="10:10">
      <c r="J235" s="52"/>
    </row>
    <row r="236" customHeight="1" spans="10:10">
      <c r="J236" s="52"/>
    </row>
    <row r="237" customHeight="1" spans="10:10">
      <c r="J237" s="52"/>
    </row>
    <row r="238" customHeight="1" spans="10:10">
      <c r="J238" s="52"/>
    </row>
    <row r="239" customHeight="1" spans="10:10">
      <c r="J239" s="52"/>
    </row>
    <row r="240" customHeight="1" spans="10:10">
      <c r="J240" s="52"/>
    </row>
    <row r="241" customHeight="1" spans="10:10">
      <c r="J241" s="52"/>
    </row>
    <row r="242" customHeight="1" spans="10:10">
      <c r="J242" s="52"/>
    </row>
    <row r="243" customHeight="1" spans="10:10">
      <c r="J243" s="52"/>
    </row>
    <row r="244" customHeight="1" spans="10:10">
      <c r="J244" s="52"/>
    </row>
    <row r="245" customHeight="1" spans="10:10">
      <c r="J245" s="52"/>
    </row>
    <row r="246" customHeight="1" spans="10:10">
      <c r="J246" s="52"/>
    </row>
    <row r="247" customHeight="1" spans="10:10">
      <c r="J247" s="52"/>
    </row>
    <row r="248" customHeight="1" spans="10:10">
      <c r="J248" s="52"/>
    </row>
    <row r="249" customHeight="1" spans="10:10">
      <c r="J249" s="52"/>
    </row>
    <row r="250" customHeight="1" spans="10:10">
      <c r="J250" s="52"/>
    </row>
    <row r="251" customHeight="1" spans="10:10">
      <c r="J251" s="52"/>
    </row>
    <row r="252" customHeight="1" spans="10:10">
      <c r="J252" s="52"/>
    </row>
    <row r="253" customHeight="1" spans="10:10">
      <c r="J253" s="52"/>
    </row>
    <row r="254" customHeight="1" spans="10:10">
      <c r="J254" s="52"/>
    </row>
    <row r="255" customHeight="1" spans="10:10">
      <c r="J255" s="52"/>
    </row>
    <row r="256" customHeight="1" spans="10:10">
      <c r="J256" s="52"/>
    </row>
    <row r="257" customHeight="1" spans="10:10">
      <c r="J257" s="52"/>
    </row>
    <row r="258" customHeight="1" spans="10:10">
      <c r="J258" s="52"/>
    </row>
    <row r="259" customHeight="1" spans="10:10">
      <c r="J259" s="52"/>
    </row>
    <row r="260" customHeight="1" spans="10:10">
      <c r="J260" s="52"/>
    </row>
    <row r="261" customHeight="1" spans="10:10">
      <c r="J261" s="52"/>
    </row>
    <row r="262" customHeight="1" spans="10:10">
      <c r="J262" s="52"/>
    </row>
    <row r="263" customHeight="1" spans="10:10">
      <c r="J263" s="52"/>
    </row>
    <row r="264" customHeight="1" spans="10:10">
      <c r="J264" s="52"/>
    </row>
    <row r="265" customHeight="1" spans="10:10">
      <c r="J265" s="52"/>
    </row>
    <row r="266" customHeight="1" spans="10:10">
      <c r="J266" s="52"/>
    </row>
    <row r="267" customHeight="1" spans="10:10">
      <c r="J267" s="52"/>
    </row>
    <row r="268" customHeight="1" spans="10:10">
      <c r="J268" s="52"/>
    </row>
    <row r="269" customHeight="1" spans="10:10">
      <c r="J269" s="52"/>
    </row>
    <row r="270" customHeight="1" spans="10:10">
      <c r="J270" s="52"/>
    </row>
    <row r="271" customHeight="1" spans="10:10">
      <c r="J271" s="52"/>
    </row>
  </sheetData>
  <mergeCells count="4">
    <mergeCell ref="B1:F1"/>
    <mergeCell ref="B2:F2"/>
    <mergeCell ref="B3:F3"/>
    <mergeCell ref="B203:E203"/>
  </mergeCells>
  <pageMargins left="0.7" right="0.7" top="0.75" bottom="0.75" header="0.3" footer="0.3"/>
  <headerFooter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6"/>
  <sheetViews>
    <sheetView topLeftCell="B20" workbookViewId="0">
      <selection activeCell="A20" sqref="A20"/>
    </sheetView>
  </sheetViews>
  <sheetFormatPr defaultColWidth="11" defaultRowHeight="15" outlineLevelCol="5"/>
  <cols>
    <col min="2" max="2" width="21.5714285714286" customWidth="1"/>
    <col min="3" max="3" width="8.42857142857143" customWidth="1"/>
    <col min="4" max="4" width="7.14285714285714" customWidth="1"/>
    <col min="5" max="5" width="34.8571428571429" customWidth="1"/>
    <col min="6" max="6" width="21.7142857142857" customWidth="1"/>
  </cols>
  <sheetData>
    <row r="1" ht="18" spans="1:6">
      <c r="A1" s="1" t="s">
        <v>548</v>
      </c>
      <c r="B1" s="1"/>
      <c r="C1" s="1"/>
      <c r="D1" s="1"/>
      <c r="E1" s="1"/>
      <c r="F1" s="1"/>
    </row>
    <row r="2" ht="18" spans="1:6">
      <c r="A2" s="2"/>
      <c r="B2" s="1" t="s">
        <v>831</v>
      </c>
      <c r="C2" s="1"/>
      <c r="D2" s="1"/>
      <c r="E2" s="1"/>
      <c r="F2" s="1"/>
    </row>
    <row r="3" ht="18" spans="1:6">
      <c r="A3" s="2"/>
      <c r="B3" s="1" t="s">
        <v>550</v>
      </c>
      <c r="C3" s="1"/>
      <c r="D3" s="1"/>
      <c r="E3" s="1"/>
      <c r="F3" s="1"/>
    </row>
    <row r="4" ht="18" spans="1:6">
      <c r="A4" s="3"/>
      <c r="B4" s="4"/>
      <c r="C4" s="5"/>
      <c r="D4" s="5"/>
      <c r="E4" s="6"/>
      <c r="F4" s="7"/>
    </row>
    <row r="5" ht="16.5" spans="1:6">
      <c r="A5" s="8"/>
      <c r="B5" s="9" t="s">
        <v>551</v>
      </c>
      <c r="C5" s="10" t="s">
        <v>552</v>
      </c>
      <c r="D5" s="10" t="s">
        <v>553</v>
      </c>
      <c r="E5" s="10" t="s">
        <v>554</v>
      </c>
      <c r="F5" s="11" t="s">
        <v>555</v>
      </c>
    </row>
    <row r="6" ht="16.5" spans="1:6">
      <c r="A6" s="12"/>
      <c r="B6" s="13">
        <v>1</v>
      </c>
      <c r="C6" s="14">
        <v>1</v>
      </c>
      <c r="D6" s="14" t="s">
        <v>557</v>
      </c>
      <c r="E6" s="15" t="s">
        <v>832</v>
      </c>
      <c r="F6" s="16">
        <f>+F7+F10+F50</f>
        <v>15545132434</v>
      </c>
    </row>
    <row r="7" ht="16.5" spans="1:6">
      <c r="A7" s="17"/>
      <c r="B7" s="18" t="s">
        <v>833</v>
      </c>
      <c r="C7" s="19">
        <v>2</v>
      </c>
      <c r="D7" s="19" t="s">
        <v>557</v>
      </c>
      <c r="E7" s="20" t="s">
        <v>834</v>
      </c>
      <c r="F7" s="21">
        <f>+F8+F9</f>
        <v>2000</v>
      </c>
    </row>
    <row r="8" ht="16.5" spans="1:6">
      <c r="A8" s="17"/>
      <c r="B8" s="22" t="s">
        <v>835</v>
      </c>
      <c r="C8" s="23">
        <v>3</v>
      </c>
      <c r="D8" s="23" t="s">
        <v>570</v>
      </c>
      <c r="E8" s="24" t="s">
        <v>836</v>
      </c>
      <c r="F8" s="25">
        <v>1000</v>
      </c>
    </row>
    <row r="9" ht="16.5" spans="1:6">
      <c r="A9" s="17"/>
      <c r="B9" s="22" t="s">
        <v>837</v>
      </c>
      <c r="C9" s="23">
        <v>3</v>
      </c>
      <c r="D9" s="23" t="s">
        <v>570</v>
      </c>
      <c r="E9" s="24" t="s">
        <v>838</v>
      </c>
      <c r="F9" s="25">
        <v>1000</v>
      </c>
    </row>
    <row r="10" ht="16.5" spans="1:6">
      <c r="A10" s="17"/>
      <c r="B10" s="18" t="s">
        <v>839</v>
      </c>
      <c r="C10" s="19">
        <v>2</v>
      </c>
      <c r="D10" s="19" t="s">
        <v>557</v>
      </c>
      <c r="E10" s="20" t="s">
        <v>840</v>
      </c>
      <c r="F10" s="21">
        <f>+F11</f>
        <v>15544830434</v>
      </c>
    </row>
    <row r="11" ht="16.5" spans="1:6">
      <c r="A11" s="17"/>
      <c r="B11" s="26" t="s">
        <v>841</v>
      </c>
      <c r="C11" s="27">
        <v>3</v>
      </c>
      <c r="D11" s="27" t="s">
        <v>557</v>
      </c>
      <c r="E11" s="28" t="s">
        <v>842</v>
      </c>
      <c r="F11" s="29">
        <f>+F12+F16+F47</f>
        <v>15544830434</v>
      </c>
    </row>
    <row r="12" ht="16.5" spans="1:6">
      <c r="A12" s="17"/>
      <c r="B12" s="30" t="s">
        <v>843</v>
      </c>
      <c r="C12" s="31">
        <v>4</v>
      </c>
      <c r="D12" s="31" t="s">
        <v>557</v>
      </c>
      <c r="E12" s="32" t="s">
        <v>709</v>
      </c>
      <c r="F12" s="33">
        <f>+F13</f>
        <v>10000000</v>
      </c>
    </row>
    <row r="13" ht="16.5" spans="1:6">
      <c r="A13" s="17"/>
      <c r="B13" s="34" t="s">
        <v>844</v>
      </c>
      <c r="C13" s="35">
        <v>5</v>
      </c>
      <c r="D13" s="35" t="s">
        <v>557</v>
      </c>
      <c r="E13" s="36" t="s">
        <v>845</v>
      </c>
      <c r="F13" s="37">
        <f>+F14+F15</f>
        <v>10000000</v>
      </c>
    </row>
    <row r="14" ht="16.5" spans="1:6">
      <c r="A14" s="17"/>
      <c r="B14" s="38" t="s">
        <v>846</v>
      </c>
      <c r="C14" s="39">
        <v>6</v>
      </c>
      <c r="D14" s="39" t="s">
        <v>570</v>
      </c>
      <c r="E14" s="40" t="s">
        <v>847</v>
      </c>
      <c r="F14" s="41">
        <v>5000000</v>
      </c>
    </row>
    <row r="15" ht="16.5" spans="1:6">
      <c r="A15" s="17"/>
      <c r="B15" s="38" t="s">
        <v>848</v>
      </c>
      <c r="C15" s="39">
        <v>6</v>
      </c>
      <c r="D15" s="39" t="s">
        <v>570</v>
      </c>
      <c r="E15" s="40" t="s">
        <v>849</v>
      </c>
      <c r="F15" s="41">
        <v>5000000</v>
      </c>
    </row>
    <row r="16" ht="16.5" spans="1:6">
      <c r="A16" s="17"/>
      <c r="B16" s="30" t="s">
        <v>850</v>
      </c>
      <c r="C16" s="31">
        <v>4</v>
      </c>
      <c r="D16" s="31" t="s">
        <v>557</v>
      </c>
      <c r="E16" s="32" t="s">
        <v>851</v>
      </c>
      <c r="F16" s="33">
        <f>+F17+F45</f>
        <v>15534829434</v>
      </c>
    </row>
    <row r="17" ht="16.5" spans="1:6">
      <c r="A17" s="17"/>
      <c r="B17" s="34" t="s">
        <v>852</v>
      </c>
      <c r="C17" s="35">
        <v>5</v>
      </c>
      <c r="D17" s="35" t="s">
        <v>557</v>
      </c>
      <c r="E17" s="36" t="s">
        <v>853</v>
      </c>
      <c r="F17" s="37">
        <f>+F18+F36</f>
        <v>15464829434</v>
      </c>
    </row>
    <row r="18" ht="25.5" spans="1:6">
      <c r="A18" s="17"/>
      <c r="B18" s="38" t="s">
        <v>854</v>
      </c>
      <c r="C18" s="39">
        <v>6</v>
      </c>
      <c r="D18" s="39" t="s">
        <v>570</v>
      </c>
      <c r="E18" s="40" t="s">
        <v>683</v>
      </c>
      <c r="F18" s="42">
        <f>+F19+F22+F24+F25+F26+F27+F28+F236+F29+F30+F31+F32+F33</f>
        <v>15464821434</v>
      </c>
    </row>
    <row r="19" ht="16.5" spans="1:6">
      <c r="A19" s="17"/>
      <c r="B19" s="38" t="s">
        <v>855</v>
      </c>
      <c r="C19" s="39">
        <v>6</v>
      </c>
      <c r="D19" s="39" t="s">
        <v>570</v>
      </c>
      <c r="E19" s="40" t="s">
        <v>856</v>
      </c>
      <c r="F19" s="41">
        <f>+F21</f>
        <v>10000000000</v>
      </c>
    </row>
    <row r="20" ht="16.5" spans="1:6">
      <c r="A20" s="17"/>
      <c r="B20" s="38" t="s">
        <v>857</v>
      </c>
      <c r="C20" s="39">
        <v>6</v>
      </c>
      <c r="D20" s="39" t="s">
        <v>570</v>
      </c>
      <c r="E20" s="40" t="s">
        <v>856</v>
      </c>
      <c r="F20" s="41">
        <f>+F21</f>
        <v>10000000000</v>
      </c>
    </row>
    <row r="21" ht="16.5" spans="1:6">
      <c r="A21" s="17"/>
      <c r="B21" s="38" t="s">
        <v>858</v>
      </c>
      <c r="C21" s="39">
        <v>6</v>
      </c>
      <c r="D21" s="39" t="s">
        <v>570</v>
      </c>
      <c r="E21" s="40" t="s">
        <v>859</v>
      </c>
      <c r="F21" s="41">
        <v>10000000000</v>
      </c>
    </row>
    <row r="22" ht="16.5" spans="1:6">
      <c r="A22" s="17"/>
      <c r="B22" s="38" t="s">
        <v>860</v>
      </c>
      <c r="C22" s="39">
        <v>6</v>
      </c>
      <c r="D22" s="39" t="s">
        <v>570</v>
      </c>
      <c r="E22" s="40" t="s">
        <v>861</v>
      </c>
      <c r="F22" s="41">
        <f>+F23</f>
        <v>1619818434</v>
      </c>
    </row>
    <row r="23" ht="16.5" spans="1:6">
      <c r="A23" s="17"/>
      <c r="B23" s="38" t="s">
        <v>862</v>
      </c>
      <c r="C23" s="39">
        <v>6</v>
      </c>
      <c r="D23" s="39" t="s">
        <v>570</v>
      </c>
      <c r="E23" s="40" t="s">
        <v>859</v>
      </c>
      <c r="F23" s="41">
        <f>1619828434-7000-1000-2000</f>
        <v>1619818434</v>
      </c>
    </row>
    <row r="24" ht="16.5" spans="1:6">
      <c r="A24" s="17"/>
      <c r="B24" s="38" t="s">
        <v>863</v>
      </c>
      <c r="C24" s="39">
        <v>6</v>
      </c>
      <c r="D24" s="39" t="s">
        <v>570</v>
      </c>
      <c r="E24" s="40" t="s">
        <v>864</v>
      </c>
      <c r="F24" s="41">
        <v>3500000000</v>
      </c>
    </row>
    <row r="25" ht="16.5" spans="1:6">
      <c r="A25" s="17"/>
      <c r="B25" s="38" t="s">
        <v>865</v>
      </c>
      <c r="C25" s="39">
        <v>6</v>
      </c>
      <c r="D25" s="39" t="s">
        <v>570</v>
      </c>
      <c r="E25" s="40" t="s">
        <v>866</v>
      </c>
      <c r="F25" s="43">
        <f>+'[1]EJEC INGRESOS'!C42</f>
        <v>1000</v>
      </c>
    </row>
    <row r="26" ht="16.5" spans="1:6">
      <c r="A26" s="17"/>
      <c r="B26" s="38" t="s">
        <v>867</v>
      </c>
      <c r="C26" s="39">
        <v>6</v>
      </c>
      <c r="D26" s="39" t="s">
        <v>570</v>
      </c>
      <c r="E26" s="40" t="s">
        <v>868</v>
      </c>
      <c r="F26" s="43">
        <f>+'[1]EJEC INGRESOS'!C45</f>
        <v>1000</v>
      </c>
    </row>
    <row r="27" ht="16.5" spans="1:6">
      <c r="A27" s="17"/>
      <c r="B27" s="38" t="s">
        <v>869</v>
      </c>
      <c r="C27" s="39">
        <v>6</v>
      </c>
      <c r="D27" s="39" t="s">
        <v>570</v>
      </c>
      <c r="E27" s="40" t="s">
        <v>870</v>
      </c>
      <c r="F27" s="43">
        <f>+'[1]EJEC INGRESOS'!C47</f>
        <v>29999000</v>
      </c>
    </row>
    <row r="28" ht="16.5" spans="1:6">
      <c r="A28" s="17"/>
      <c r="B28" s="38" t="s">
        <v>871</v>
      </c>
      <c r="C28" s="39">
        <v>6</v>
      </c>
      <c r="D28" s="39" t="s">
        <v>570</v>
      </c>
      <c r="E28" s="40" t="s">
        <v>872</v>
      </c>
      <c r="F28" s="43">
        <f>+'[1]EJEC INGRESOS'!C49</f>
        <v>10000000</v>
      </c>
    </row>
    <row r="29" ht="16.5" spans="1:6">
      <c r="A29" s="17"/>
      <c r="B29" s="38" t="s">
        <v>873</v>
      </c>
      <c r="C29" s="39">
        <v>6</v>
      </c>
      <c r="D29" s="39" t="s">
        <v>570</v>
      </c>
      <c r="E29" s="40" t="s">
        <v>874</v>
      </c>
      <c r="F29" s="43">
        <v>60000000</v>
      </c>
    </row>
    <row r="30" ht="16.5" spans="1:6">
      <c r="A30" s="17"/>
      <c r="B30" s="38" t="s">
        <v>875</v>
      </c>
      <c r="C30" s="39">
        <v>6</v>
      </c>
      <c r="D30" s="39" t="s">
        <v>570</v>
      </c>
      <c r="E30" s="40" t="s">
        <v>876</v>
      </c>
      <c r="F30" s="43">
        <v>100000000</v>
      </c>
    </row>
    <row r="31" ht="25.5" spans="1:6">
      <c r="A31" s="17"/>
      <c r="B31" s="38" t="s">
        <v>877</v>
      </c>
      <c r="C31" s="39">
        <v>6</v>
      </c>
      <c r="D31" s="39" t="s">
        <v>570</v>
      </c>
      <c r="E31" s="40" t="s">
        <v>878</v>
      </c>
      <c r="F31" s="43">
        <v>1000</v>
      </c>
    </row>
    <row r="32" ht="16.5" spans="1:6">
      <c r="A32" s="17"/>
      <c r="B32" s="38" t="s">
        <v>879</v>
      </c>
      <c r="C32" s="39">
        <v>6</v>
      </c>
      <c r="D32" s="39" t="s">
        <v>570</v>
      </c>
      <c r="E32" s="40" t="s">
        <v>880</v>
      </c>
      <c r="F32" s="43">
        <v>1000</v>
      </c>
    </row>
    <row r="33" ht="16.5" spans="1:6">
      <c r="A33" s="17"/>
      <c r="B33" s="38" t="s">
        <v>881</v>
      </c>
      <c r="C33" s="39">
        <v>6</v>
      </c>
      <c r="D33" s="39" t="s">
        <v>570</v>
      </c>
      <c r="E33" s="40" t="s">
        <v>882</v>
      </c>
      <c r="F33" s="43">
        <f>+F34+F35</f>
        <v>145000000</v>
      </c>
    </row>
    <row r="34" ht="16.5" spans="1:6">
      <c r="A34" s="17"/>
      <c r="B34" s="38" t="s">
        <v>883</v>
      </c>
      <c r="C34" s="39">
        <v>6</v>
      </c>
      <c r="D34" s="39" t="s">
        <v>570</v>
      </c>
      <c r="E34" s="40" t="s">
        <v>884</v>
      </c>
      <c r="F34" s="43">
        <v>90000000</v>
      </c>
    </row>
    <row r="35" ht="38.25" spans="1:6">
      <c r="A35" s="17"/>
      <c r="B35" s="38" t="s">
        <v>885</v>
      </c>
      <c r="C35" s="39">
        <v>6</v>
      </c>
      <c r="D35" s="39" t="s">
        <v>570</v>
      </c>
      <c r="E35" s="40" t="s">
        <v>886</v>
      </c>
      <c r="F35" s="43">
        <v>55000000</v>
      </c>
    </row>
    <row r="36" ht="16.5" spans="1:6">
      <c r="A36" s="17"/>
      <c r="B36" s="44" t="s">
        <v>887</v>
      </c>
      <c r="C36" s="39">
        <v>6</v>
      </c>
      <c r="D36" s="39" t="s">
        <v>570</v>
      </c>
      <c r="E36" s="40" t="s">
        <v>888</v>
      </c>
      <c r="F36" s="43">
        <f>SUM(F37:F44)</f>
        <v>8000</v>
      </c>
    </row>
    <row r="37" ht="16.5" spans="1:6">
      <c r="A37" s="17"/>
      <c r="B37" s="44" t="s">
        <v>889</v>
      </c>
      <c r="C37" s="39">
        <v>6</v>
      </c>
      <c r="D37" s="39" t="s">
        <v>570</v>
      </c>
      <c r="E37" s="40" t="s">
        <v>856</v>
      </c>
      <c r="F37" s="43">
        <v>1000</v>
      </c>
    </row>
    <row r="38" ht="16.5" spans="1:6">
      <c r="A38" s="17"/>
      <c r="B38" s="44" t="s">
        <v>890</v>
      </c>
      <c r="C38" s="39">
        <v>6</v>
      </c>
      <c r="D38" s="39" t="s">
        <v>570</v>
      </c>
      <c r="E38" s="40" t="s">
        <v>861</v>
      </c>
      <c r="F38" s="43">
        <v>1000</v>
      </c>
    </row>
    <row r="39" ht="16.5" spans="1:6">
      <c r="A39" s="17"/>
      <c r="B39" s="44" t="s">
        <v>891</v>
      </c>
      <c r="C39" s="39">
        <v>6</v>
      </c>
      <c r="D39" s="39" t="s">
        <v>570</v>
      </c>
      <c r="E39" s="40" t="s">
        <v>864</v>
      </c>
      <c r="F39" s="43">
        <v>1000</v>
      </c>
    </row>
    <row r="40" ht="16.5" spans="1:6">
      <c r="A40" s="17"/>
      <c r="B40" s="44" t="s">
        <v>892</v>
      </c>
      <c r="C40" s="39">
        <v>6</v>
      </c>
      <c r="D40" s="39" t="s">
        <v>570</v>
      </c>
      <c r="E40" s="40" t="s">
        <v>870</v>
      </c>
      <c r="F40" s="43">
        <v>1000</v>
      </c>
    </row>
    <row r="41" ht="16.5" spans="1:6">
      <c r="A41" s="17"/>
      <c r="B41" s="44" t="s">
        <v>893</v>
      </c>
      <c r="C41" s="39">
        <v>6</v>
      </c>
      <c r="D41" s="39" t="s">
        <v>570</v>
      </c>
      <c r="E41" s="40" t="s">
        <v>872</v>
      </c>
      <c r="F41" s="43">
        <v>1000</v>
      </c>
    </row>
    <row r="42" ht="16.5" spans="1:6">
      <c r="A42" s="17"/>
      <c r="B42" s="44" t="s">
        <v>894</v>
      </c>
      <c r="C42" s="39">
        <v>6</v>
      </c>
      <c r="D42" s="39" t="s">
        <v>570</v>
      </c>
      <c r="E42" s="40" t="s">
        <v>874</v>
      </c>
      <c r="F42" s="43">
        <v>1000</v>
      </c>
    </row>
    <row r="43" ht="16.5" spans="1:6">
      <c r="A43" s="17"/>
      <c r="B43" s="44" t="s">
        <v>895</v>
      </c>
      <c r="C43" s="39">
        <v>6</v>
      </c>
      <c r="D43" s="39" t="s">
        <v>570</v>
      </c>
      <c r="E43" s="40" t="s">
        <v>896</v>
      </c>
      <c r="F43" s="43">
        <v>1000</v>
      </c>
    </row>
    <row r="44" ht="16.5" spans="1:6">
      <c r="A44" s="17"/>
      <c r="B44" s="44" t="s">
        <v>895</v>
      </c>
      <c r="C44" s="39">
        <v>6</v>
      </c>
      <c r="D44" s="39" t="s">
        <v>570</v>
      </c>
      <c r="E44" s="40" t="s">
        <v>882</v>
      </c>
      <c r="F44" s="43">
        <v>1000</v>
      </c>
    </row>
    <row r="45" ht="25.5" spans="1:6">
      <c r="A45" s="17"/>
      <c r="B45" s="34" t="s">
        <v>897</v>
      </c>
      <c r="C45" s="35">
        <v>5</v>
      </c>
      <c r="D45" s="35" t="s">
        <v>557</v>
      </c>
      <c r="E45" s="36" t="s">
        <v>898</v>
      </c>
      <c r="F45" s="45">
        <f>+F46</f>
        <v>70000000</v>
      </c>
    </row>
    <row r="46" ht="25.5" spans="1:6">
      <c r="A46" s="17"/>
      <c r="B46" s="38" t="s">
        <v>899</v>
      </c>
      <c r="C46" s="39">
        <v>6</v>
      </c>
      <c r="D46" s="39" t="s">
        <v>570</v>
      </c>
      <c r="E46" s="40" t="s">
        <v>900</v>
      </c>
      <c r="F46" s="42">
        <v>70000000</v>
      </c>
    </row>
    <row r="47" ht="16.5" spans="1:6">
      <c r="A47" s="17"/>
      <c r="B47" s="26" t="s">
        <v>901</v>
      </c>
      <c r="C47" s="27">
        <v>4</v>
      </c>
      <c r="D47" s="27" t="s">
        <v>557</v>
      </c>
      <c r="E47" s="28" t="s">
        <v>691</v>
      </c>
      <c r="F47" s="46">
        <f>+F48</f>
        <v>1000</v>
      </c>
    </row>
    <row r="48" ht="25.5" spans="1:6">
      <c r="A48" s="17"/>
      <c r="B48" s="38" t="s">
        <v>902</v>
      </c>
      <c r="C48" s="39">
        <v>6</v>
      </c>
      <c r="D48" s="39" t="s">
        <v>570</v>
      </c>
      <c r="E48" s="40" t="s">
        <v>903</v>
      </c>
      <c r="F48" s="42">
        <f>+F49</f>
        <v>1000</v>
      </c>
    </row>
    <row r="49" ht="16.5" spans="1:6">
      <c r="A49" s="17"/>
      <c r="B49" s="38" t="s">
        <v>904</v>
      </c>
      <c r="C49" s="39">
        <v>6</v>
      </c>
      <c r="D49" s="39" t="s">
        <v>570</v>
      </c>
      <c r="E49" s="40" t="s">
        <v>905</v>
      </c>
      <c r="F49" s="42">
        <v>1000</v>
      </c>
    </row>
    <row r="50" ht="16.5" spans="1:6">
      <c r="A50" s="17"/>
      <c r="B50" s="47">
        <v>1.2</v>
      </c>
      <c r="C50" s="19">
        <v>2</v>
      </c>
      <c r="D50" s="19" t="s">
        <v>557</v>
      </c>
      <c r="E50" s="20" t="s">
        <v>906</v>
      </c>
      <c r="F50" s="48">
        <f>+F51</f>
        <v>300000</v>
      </c>
    </row>
    <row r="51" ht="16.5" spans="1:6">
      <c r="A51" s="17"/>
      <c r="B51" s="26" t="s">
        <v>907</v>
      </c>
      <c r="C51" s="27">
        <v>3</v>
      </c>
      <c r="D51" s="27" t="s">
        <v>557</v>
      </c>
      <c r="E51" s="28" t="s">
        <v>908</v>
      </c>
      <c r="F51" s="46">
        <f>+F52</f>
        <v>300000</v>
      </c>
    </row>
    <row r="52" ht="16.5" spans="1:6">
      <c r="A52" s="17"/>
      <c r="B52" s="34" t="s">
        <v>909</v>
      </c>
      <c r="C52" s="35">
        <v>4</v>
      </c>
      <c r="D52" s="35" t="s">
        <v>570</v>
      </c>
      <c r="E52" s="36" t="s">
        <v>910</v>
      </c>
      <c r="F52" s="45">
        <v>300000</v>
      </c>
    </row>
    <row r="53" ht="16.5" spans="1:6">
      <c r="A53" s="17"/>
      <c r="B53" s="49" t="s">
        <v>911</v>
      </c>
      <c r="C53" s="50"/>
      <c r="D53" s="50"/>
      <c r="E53" s="50"/>
      <c r="F53" s="21">
        <f>+F50+F10+F7</f>
        <v>15545132434</v>
      </c>
    </row>
    <row r="54" spans="6:6">
      <c r="F54" s="51">
        <f>+F53-F6</f>
        <v>0</v>
      </c>
    </row>
    <row r="56" spans="6:6">
      <c r="F56" s="52">
        <f>+F53*5%</f>
        <v>777256621.7</v>
      </c>
    </row>
  </sheetData>
  <mergeCells count="4">
    <mergeCell ref="A1:F1"/>
    <mergeCell ref="B2:F2"/>
    <mergeCell ref="B3:F3"/>
    <mergeCell ref="B53:E53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PAA 2023</vt:lpstr>
      <vt:lpstr>PPTO GASTOS 2023</vt:lpstr>
      <vt:lpstr>PPTO INGRESOS 2023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Amalia Rosero</dc:creator>
  <cp:lastModifiedBy>HP</cp:lastModifiedBy>
  <dcterms:created xsi:type="dcterms:W3CDTF">2023-01-11T14:08:00Z</dcterms:created>
  <dcterms:modified xsi:type="dcterms:W3CDTF">2023-02-01T04:25:10Z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EE88CD842531467BB53CACC1665700AC</vt:lpwstr>
  </property>
  <property fmtid="{D5CDD505-2E9C-101B-9397-08002B2CF9AE}" pid="3" name="KSOProductBuildVer">
    <vt:lpwstr>2058-11.2.0.11440</vt:lpwstr>
  </property>
</Properties>
</file>